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MPURI-19-20" sheetId="1" r:id="rId1"/>
  </sheets>
  <definedNames>
    <definedName name="_xlnm.Print_Area" localSheetId="0">'PMPURI-19-20'!$A$1:$I$40</definedName>
  </definedNames>
  <calcPr fullCalcOnLoad="1"/>
</workbook>
</file>

<file path=xl/sharedStrings.xml><?xml version="1.0" encoding="utf-8"?>
<sst xmlns="http://schemas.openxmlformats.org/spreadsheetml/2006/main" count="81" uniqueCount="68">
  <si>
    <t>8(%)</t>
  </si>
  <si>
    <t>1 st</t>
  </si>
  <si>
    <t>माहे / वर्ष</t>
  </si>
  <si>
    <t>मासीक 
अभिदान</t>
  </si>
  <si>
    <t>परतावा</t>
  </si>
  <si>
    <t>एकूण</t>
  </si>
  <si>
    <t>काढलेली रक्कम</t>
  </si>
  <si>
    <t>शिल्लक</t>
  </si>
  <si>
    <t>शेरा</t>
  </si>
  <si>
    <t>शेष-1</t>
  </si>
  <si>
    <t>एकुण रक्कम</t>
  </si>
  <si>
    <t>जमा</t>
  </si>
  <si>
    <t>काढलेली रक्कम (-)</t>
  </si>
  <si>
    <t>व्याज</t>
  </si>
  <si>
    <t>अमरावती</t>
  </si>
  <si>
    <t>7व्या वेतनाचा 
हप्ता</t>
  </si>
  <si>
    <t>सन 2019-20 चे भविष्य  निर्वाह निधी लेखा विवरण</t>
  </si>
  <si>
    <t>7.9(%)</t>
  </si>
  <si>
    <t>अंशदाताचे नांव    -:</t>
  </si>
  <si>
    <t>जन्म तिथि</t>
  </si>
  <si>
    <t>कोषागार:-अमरावती</t>
  </si>
  <si>
    <t>तपशिल</t>
  </si>
  <si>
    <t>शेष-2</t>
  </si>
  <si>
    <t>एकुण रुपये अक्षरी</t>
  </si>
  <si>
    <t>गोषवारा (Summary)</t>
  </si>
  <si>
    <t>Ten</t>
  </si>
  <si>
    <t>One</t>
  </si>
  <si>
    <t>Twenty</t>
  </si>
  <si>
    <t>Two</t>
  </si>
  <si>
    <t>Thirty</t>
  </si>
  <si>
    <t>Three</t>
  </si>
  <si>
    <t>Fourty</t>
  </si>
  <si>
    <t>Four</t>
  </si>
  <si>
    <t>Fifty</t>
  </si>
  <si>
    <t>Five</t>
  </si>
  <si>
    <t>Sixty</t>
  </si>
  <si>
    <t>Six</t>
  </si>
  <si>
    <t>Seventy</t>
  </si>
  <si>
    <t>Seven</t>
  </si>
  <si>
    <t>Eighty</t>
  </si>
  <si>
    <t>Eight</t>
  </si>
  <si>
    <t>Ninety</t>
  </si>
  <si>
    <t>Nine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</si>
  <si>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</si>
  <si>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</si>
  <si>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</si>
  <si>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</si>
  <si>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</si>
  <si>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</si>
  <si>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</si>
  <si>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</si>
  <si>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</si>
  <si>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Twenty-One</t>
  </si>
  <si>
    <t>स्थळ    :-</t>
  </si>
  <si>
    <t xml:space="preserve">आहरण व संवितरण अधिकारी </t>
  </si>
  <si>
    <t>Sewarth ID:-</t>
  </si>
  <si>
    <t>पदनाम                -:</t>
  </si>
  <si>
    <t>31 मार्च 2020 
अखेरची शिल्लक</t>
  </si>
  <si>
    <t>आरंभिची शिल्लक</t>
  </si>
  <si>
    <t>प्रमाणित करण्यात येते की महाराष्ट्र शासन वित्त विभाग परिपत्रक क्रमांक भनिनि-2019/प्र.क्र.10/सेवा-6/दि.04 मे 2019 अन्वये सन 2019-20 करीता माहे एप्रिल-2019 ते जुन-2019 पर्यंत व्याज दर 8 % , व महाराष्ट्र शासन वित्त विभाग परिपत्रक क्रमांक भनिनि-2019/प्र.क्र.20/सेवा-6/दि.08 ऑगष्ठ 2019 अन्वये जुलै-2019 ते सप्टेंबर-2019 पर्यंत व्याज दर 7.9 %, तसेच ऑक्टोंबर-2019 ते मार्च2020 पर्यंत 7.9 % दराने व्याजाची गणना करण्यात आली आहे.</t>
  </si>
  <si>
    <t xml:space="preserve">व्याज दर - Int.Rate :- 8 &amp; 7.9 % </t>
  </si>
  <si>
    <t>This Slip as per AG Nagpur Slip</t>
  </si>
  <si>
    <t>सन 2019-20 ची आरंभिची शिल्लक</t>
  </si>
  <si>
    <t>मुख्‍य अभियंता सा.बां.प्रा. विभाग ,अमरावती</t>
  </si>
  <si>
    <t>प्रमोद महादेव पुरी</t>
  </si>
  <si>
    <t>वरिष्ठ लिपीक</t>
  </si>
  <si>
    <t>PWFPMPM7103</t>
  </si>
  <si>
    <t>भ.नि.नि.खाते क्र.  BRBN 46715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</si>
</sst>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%"/>
    <numFmt numFmtId="179" formatCode="0.00000000"/>
    <numFmt numFmtId="180" formatCode="0.000000000"/>
    <numFmt numFmtId="181" formatCode="0.0000000000"/>
    <numFmt numFmtId="182" formatCode="0.00000000000"/>
    <numFmt numFmtId="183" formatCode="[$-409]dddd\,\ mmmm\ d\,\ yyyy"/>
    <numFmt numFmtId="184" formatCode="[$-409]h:mm:ss\ AM/PM"/>
    <numFmt numFmtId="185" formatCode="[$-409]d\-mmm;@"/>
    <numFmt numFmtId="186" formatCode="[$-F800]dddd\,\ mmmm\ dd\,\ yyyy"/>
    <numFmt numFmtId="187" formatCode="0_)"/>
    <numFmt numFmtId="188" formatCode="&quot;$&quot;#,##0.00"/>
    <numFmt numFmtId="189" formatCode="_ [$₹-44D]\ * #,##0.00_ ;_ [$₹-44D]\ * \-#,##0.00_ ;_ [$₹-44D]\ * &quot;-&quot;??_ ;_ @_ "/>
    <numFmt numFmtId="190" formatCode="_ [$₹-44D]\ * #,##0.000_ ;_ [$₹-44D]\ * \-#,##0.000_ ;_ [$₹-44D]\ * &quot;-&quot;??_ ;_ @_ "/>
    <numFmt numFmtId="191" formatCode="[$रु-461]\ #,##0.00"/>
    <numFmt numFmtId="192" formatCode="[$-409]mmm\-yy;@"/>
    <numFmt numFmtId="193" formatCode="&quot;₹&quot;\ #,##0.00"/>
    <numFmt numFmtId="194" formatCode="&quot;₹&quot;\ #,##0.0"/>
    <numFmt numFmtId="195" formatCode="&quot;₹&quot;\ 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DVB-TTSurekh"/>
      <family val="5"/>
    </font>
    <font>
      <b/>
      <sz val="16"/>
      <name val="Arial"/>
      <family val="2"/>
    </font>
    <font>
      <sz val="14"/>
      <name val="Arial"/>
      <family val="2"/>
    </font>
    <font>
      <sz val="14"/>
      <name val="Arial Black"/>
      <family val="2"/>
    </font>
    <font>
      <b/>
      <sz val="20"/>
      <name val="DVB-TTSurekh"/>
      <family val="5"/>
    </font>
    <font>
      <b/>
      <sz val="14"/>
      <name val="DVB-TTSurekh"/>
      <family val="5"/>
    </font>
    <font>
      <sz val="16"/>
      <name val="DVB-TTYogesh"/>
      <family val="5"/>
    </font>
    <font>
      <b/>
      <sz val="16"/>
      <name val="DVB-TTSurekh"/>
      <family val="5"/>
    </font>
    <font>
      <b/>
      <sz val="14"/>
      <name val="Arial"/>
      <family val="2"/>
    </font>
    <font>
      <sz val="12"/>
      <name val="Arial"/>
      <family val="2"/>
    </font>
    <font>
      <b/>
      <sz val="18"/>
      <name val="DVB-TTSurekh"/>
      <family val="5"/>
    </font>
    <font>
      <sz val="16"/>
      <name val="DVB-TTSurekh"/>
      <family val="5"/>
    </font>
    <font>
      <sz val="16"/>
      <name val="Arial"/>
      <family val="2"/>
    </font>
    <font>
      <sz val="18"/>
      <name val="Arial"/>
      <family val="2"/>
    </font>
    <font>
      <b/>
      <sz val="16"/>
      <name val="DVB-TTYogesh"/>
      <family val="5"/>
    </font>
    <font>
      <b/>
      <sz val="18"/>
      <name val="DVB-TTYogesh"/>
      <family val="5"/>
    </font>
    <font>
      <sz val="18"/>
      <name val="DVB-TTYogesh"/>
      <family val="5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22"/>
      <name val="DVOT-Yogesh"/>
      <family val="0"/>
    </font>
    <font>
      <b/>
      <sz val="20"/>
      <name val="DVOT-Yogesh"/>
      <family val="0"/>
    </font>
    <font>
      <b/>
      <sz val="18"/>
      <name val="DVOT-Yogesh"/>
      <family val="0"/>
    </font>
    <font>
      <b/>
      <sz val="16"/>
      <name val="DVOT-Yogesh"/>
      <family val="0"/>
    </font>
    <font>
      <sz val="16"/>
      <name val="DVOT-Yogesh"/>
      <family val="0"/>
    </font>
    <font>
      <b/>
      <sz val="12"/>
      <name val="Arial"/>
      <family val="2"/>
    </font>
    <font>
      <b/>
      <sz val="16"/>
      <color indexed="52"/>
      <name val="DVB-TTSurekh"/>
      <family val="5"/>
    </font>
    <font>
      <b/>
      <u val="single"/>
      <sz val="26"/>
      <name val="DVOT-Yogesh"/>
      <family val="0"/>
    </font>
    <font>
      <b/>
      <sz val="11"/>
      <name val="DVOT-YogeshMR"/>
      <family val="0"/>
    </font>
    <font>
      <b/>
      <sz val="12"/>
      <name val="DVOT-YogeshMR"/>
      <family val="0"/>
    </font>
    <font>
      <b/>
      <sz val="11"/>
      <name val="DVOT-Yogesh"/>
      <family val="0"/>
    </font>
    <font>
      <b/>
      <sz val="12"/>
      <name val="DVOT-Yogesh"/>
      <family val="0"/>
    </font>
    <font>
      <b/>
      <sz val="14"/>
      <color indexed="63"/>
      <name val="Arial Narrow"/>
      <family val="2"/>
    </font>
    <font>
      <sz val="12"/>
      <name val="Times New Roman"/>
      <family val="1"/>
    </font>
    <font>
      <b/>
      <sz val="14"/>
      <color indexed="10"/>
      <name val="Arial Narrow"/>
      <family val="2"/>
    </font>
    <font>
      <b/>
      <sz val="14"/>
      <color indexed="12"/>
      <name val="Arial Narrow"/>
      <family val="2"/>
    </font>
    <font>
      <b/>
      <sz val="14"/>
      <color indexed="14"/>
      <name val="Arial Narrow"/>
      <family val="2"/>
    </font>
    <font>
      <sz val="8"/>
      <name val="DVOT-YogeshMR"/>
      <family val="0"/>
    </font>
    <font>
      <sz val="11"/>
      <name val="Arial"/>
      <family val="2"/>
    </font>
    <font>
      <sz val="12"/>
      <name val="DVB-TTSurekh"/>
      <family val="5"/>
    </font>
    <font>
      <sz val="10"/>
      <name val="DVOT-Yogesh"/>
      <family val="0"/>
    </font>
    <font>
      <b/>
      <sz val="12"/>
      <name val="DVOT-Surekh"/>
      <family val="0"/>
    </font>
    <font>
      <sz val="10"/>
      <name val="DVOT-Surekh"/>
      <family val="0"/>
    </font>
    <font>
      <sz val="10"/>
      <color indexed="10"/>
      <name val="DVOT-Surekh"/>
      <family val="0"/>
    </font>
    <font>
      <sz val="10"/>
      <color indexed="23"/>
      <name val="Arial"/>
      <family val="2"/>
    </font>
    <font>
      <sz val="22"/>
      <color indexed="13"/>
      <name val="Arial"/>
      <family val="2"/>
    </font>
    <font>
      <b/>
      <sz val="9"/>
      <color indexed="40"/>
      <name val="DVOT-YogeshMR"/>
      <family val="0"/>
    </font>
    <font>
      <sz val="10"/>
      <color theme="1" tint="0.49998000264167786"/>
      <name val="Arial"/>
      <family val="2"/>
    </font>
    <font>
      <sz val="22"/>
      <color rgb="FFFFFF00"/>
      <name val="Arial"/>
      <family val="2"/>
    </font>
    <font>
      <b/>
      <sz val="9"/>
      <color rgb="FF00B0F0"/>
      <name val="DVOT-YogeshM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hair"/>
    </border>
    <border>
      <left style="thin"/>
      <right style="thin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2" fontId="23" fillId="0" borderId="1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center"/>
    </xf>
    <xf numFmtId="1" fontId="36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7" fontId="23" fillId="0" borderId="13" xfId="0" applyNumberFormat="1" applyFont="1" applyBorder="1" applyAlignment="1">
      <alignment horizontal="left" vertical="center"/>
    </xf>
    <xf numFmtId="17" fontId="23" fillId="0" borderId="14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187" fontId="52" fillId="24" borderId="15" xfId="42" applyNumberFormat="1" applyFont="1" applyFill="1" applyBorder="1" applyAlignment="1">
      <alignment horizontal="center"/>
    </xf>
    <xf numFmtId="0" fontId="54" fillId="4" borderId="16" xfId="57" applyFont="1" applyFill="1" applyBorder="1" applyAlignment="1" quotePrefix="1">
      <alignment/>
      <protection/>
    </xf>
    <xf numFmtId="0" fontId="52" fillId="4" borderId="17" xfId="57" applyFont="1" applyFill="1" applyBorder="1">
      <alignment/>
      <protection/>
    </xf>
    <xf numFmtId="0" fontId="52" fillId="4" borderId="18" xfId="57" applyFont="1" applyFill="1" applyBorder="1">
      <alignment/>
      <protection/>
    </xf>
    <xf numFmtId="0" fontId="52" fillId="4" borderId="19" xfId="57" applyFont="1" applyFill="1" applyBorder="1">
      <alignment/>
      <protection/>
    </xf>
    <xf numFmtId="0" fontId="54" fillId="22" borderId="15" xfId="57" applyFont="1" applyFill="1" applyBorder="1" applyAlignment="1">
      <alignment horizontal="center"/>
      <protection/>
    </xf>
    <xf numFmtId="0" fontId="55" fillId="24" borderId="15" xfId="57" applyFont="1" applyFill="1" applyBorder="1" applyAlignment="1">
      <alignment horizontal="center"/>
      <protection/>
    </xf>
    <xf numFmtId="0" fontId="52" fillId="5" borderId="15" xfId="57" applyFont="1" applyFill="1" applyBorder="1" applyAlignment="1">
      <alignment horizontal="center"/>
      <protection/>
    </xf>
    <xf numFmtId="0" fontId="56" fillId="5" borderId="15" xfId="57" applyFont="1" applyFill="1" applyBorder="1" applyAlignment="1">
      <alignment horizontal="center"/>
      <protection/>
    </xf>
    <xf numFmtId="187" fontId="54" fillId="22" borderId="15" xfId="57" applyNumberFormat="1" applyFont="1" applyFill="1" applyBorder="1" applyAlignment="1">
      <alignment horizontal="center"/>
      <protection/>
    </xf>
    <xf numFmtId="187" fontId="55" fillId="24" borderId="15" xfId="57" applyNumberFormat="1" applyFont="1" applyFill="1" applyBorder="1" applyAlignment="1">
      <alignment horizontal="center"/>
      <protection/>
    </xf>
    <xf numFmtId="187" fontId="52" fillId="5" borderId="15" xfId="57" applyNumberFormat="1" applyFont="1" applyFill="1" applyBorder="1" applyAlignment="1">
      <alignment horizontal="center"/>
      <protection/>
    </xf>
    <xf numFmtId="187" fontId="56" fillId="5" borderId="15" xfId="57" applyNumberFormat="1" applyFont="1" applyFill="1" applyBorder="1" applyAlignment="1">
      <alignment horizontal="center"/>
      <protection/>
    </xf>
    <xf numFmtId="0" fontId="54" fillId="22" borderId="15" xfId="57" applyFont="1" applyFill="1" applyBorder="1" applyAlignment="1" quotePrefix="1">
      <alignment horizontal="center"/>
      <protection/>
    </xf>
    <xf numFmtId="0" fontId="55" fillId="24" borderId="15" xfId="57" applyFont="1" applyFill="1" applyBorder="1" applyAlignment="1" quotePrefix="1">
      <alignment horizontal="center"/>
      <protection/>
    </xf>
    <xf numFmtId="0" fontId="52" fillId="5" borderId="15" xfId="57" applyFont="1" applyFill="1" applyBorder="1" applyAlignment="1" quotePrefix="1">
      <alignment horizontal="center"/>
      <protection/>
    </xf>
    <xf numFmtId="0" fontId="56" fillId="5" borderId="15" xfId="57" applyFont="1" applyFill="1" applyBorder="1" applyAlignment="1" quotePrefix="1">
      <alignment horizontal="center"/>
      <protection/>
    </xf>
    <xf numFmtId="0" fontId="52" fillId="5" borderId="15" xfId="57" applyFont="1" applyFill="1" applyBorder="1">
      <alignment/>
      <protection/>
    </xf>
    <xf numFmtId="0" fontId="56" fillId="5" borderId="15" xfId="57" applyFont="1" applyFill="1" applyBorder="1">
      <alignment/>
      <protection/>
    </xf>
    <xf numFmtId="0" fontId="55" fillId="24" borderId="15" xfId="57" applyFont="1" applyFill="1" applyBorder="1" applyAlignment="1" quotePrefix="1">
      <alignment horizontal="left"/>
      <protection/>
    </xf>
    <xf numFmtId="0" fontId="57" fillId="0" borderId="0" xfId="0" applyFont="1" applyAlignment="1">
      <alignment/>
    </xf>
    <xf numFmtId="0" fontId="67" fillId="0" borderId="0" xfId="0" applyFont="1" applyAlignment="1">
      <alignment vertical="top"/>
    </xf>
    <xf numFmtId="0" fontId="41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51" fillId="0" borderId="15" xfId="0" applyFont="1" applyBorder="1" applyAlignment="1">
      <alignment horizontal="justify" vertical="top"/>
    </xf>
    <xf numFmtId="0" fontId="51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/>
    </xf>
    <xf numFmtId="0" fontId="51" fillId="0" borderId="20" xfId="0" applyFont="1" applyBorder="1" applyAlignment="1">
      <alignment vertical="center"/>
    </xf>
    <xf numFmtId="17" fontId="23" fillId="0" borderId="21" xfId="0" applyNumberFormat="1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8" fillId="0" borderId="17" xfId="0" applyFont="1" applyBorder="1" applyAlignment="1">
      <alignment vertical="top"/>
    </xf>
    <xf numFmtId="0" fontId="46" fillId="0" borderId="17" xfId="0" applyFont="1" applyBorder="1" applyAlignment="1">
      <alignment vertical="top"/>
    </xf>
    <xf numFmtId="0" fontId="32" fillId="0" borderId="17" xfId="0" applyFont="1" applyBorder="1" applyAlignment="1">
      <alignment horizontal="center" vertical="top"/>
    </xf>
    <xf numFmtId="0" fontId="32" fillId="0" borderId="11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21" fillId="0" borderId="17" xfId="0" applyFont="1" applyBorder="1" applyAlignment="1">
      <alignment vertical="top"/>
    </xf>
    <xf numFmtId="0" fontId="50" fillId="0" borderId="11" xfId="0" applyFont="1" applyBorder="1" applyAlignment="1">
      <alignment horizontal="left" vertical="center"/>
    </xf>
    <xf numFmtId="0" fontId="43" fillId="0" borderId="17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27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42" fillId="0" borderId="16" xfId="0" applyFont="1" applyBorder="1" applyAlignment="1">
      <alignment vertical="center"/>
    </xf>
    <xf numFmtId="2" fontId="24" fillId="25" borderId="17" xfId="0" applyNumberFormat="1" applyFont="1" applyFill="1" applyBorder="1" applyAlignment="1">
      <alignment vertical="center"/>
    </xf>
    <xf numFmtId="2" fontId="29" fillId="0" borderId="0" xfId="0" applyNumberFormat="1" applyFont="1" applyAlignment="1">
      <alignment/>
    </xf>
    <xf numFmtId="0" fontId="54" fillId="22" borderId="0" xfId="57" applyFont="1" applyFill="1" applyBorder="1" applyAlignment="1" quotePrefix="1">
      <alignment horizontal="center"/>
      <protection/>
    </xf>
    <xf numFmtId="0" fontId="55" fillId="24" borderId="0" xfId="57" applyFont="1" applyFill="1" applyBorder="1" applyAlignment="1" quotePrefix="1">
      <alignment horizontal="left"/>
      <protection/>
    </xf>
    <xf numFmtId="0" fontId="52" fillId="5" borderId="0" xfId="57" applyFont="1" applyFill="1" applyBorder="1">
      <alignment/>
      <protection/>
    </xf>
    <xf numFmtId="0" fontId="56" fillId="5" borderId="0" xfId="57" applyFont="1" applyFill="1" applyBorder="1">
      <alignment/>
      <protection/>
    </xf>
    <xf numFmtId="0" fontId="24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93" fontId="45" fillId="0" borderId="27" xfId="0" applyNumberFormat="1" applyFont="1" applyBorder="1" applyAlignment="1">
      <alignment horizontal="center" vertical="center"/>
    </xf>
    <xf numFmtId="193" fontId="30" fillId="0" borderId="10" xfId="0" applyNumberFormat="1" applyFont="1" applyBorder="1" applyAlignment="1">
      <alignment horizontal="center" vertical="center"/>
    </xf>
    <xf numFmtId="193" fontId="30" fillId="0" borderId="28" xfId="0" applyNumberFormat="1" applyFont="1" applyBorder="1" applyAlignment="1">
      <alignment vertical="center"/>
    </xf>
    <xf numFmtId="193" fontId="30" fillId="0" borderId="29" xfId="0" applyNumberFormat="1" applyFont="1" applyBorder="1" applyAlignment="1">
      <alignment vertical="center"/>
    </xf>
    <xf numFmtId="193" fontId="30" fillId="0" borderId="0" xfId="0" applyNumberFormat="1" applyFont="1" applyBorder="1" applyAlignment="1">
      <alignment vertical="center"/>
    </xf>
    <xf numFmtId="193" fontId="59" fillId="0" borderId="29" xfId="0" applyNumberFormat="1" applyFont="1" applyBorder="1" applyAlignment="1">
      <alignment vertical="center"/>
    </xf>
    <xf numFmtId="193" fontId="45" fillId="0" borderId="28" xfId="0" applyNumberFormat="1" applyFont="1" applyBorder="1" applyAlignment="1" quotePrefix="1">
      <alignment horizontal="right" vertical="center"/>
    </xf>
    <xf numFmtId="193" fontId="45" fillId="0" borderId="0" xfId="0" applyNumberFormat="1" applyFont="1" applyBorder="1" applyAlignment="1">
      <alignment vertical="center"/>
    </xf>
    <xf numFmtId="193" fontId="45" fillId="0" borderId="10" xfId="0" applyNumberFormat="1" applyFont="1" applyBorder="1" applyAlignment="1">
      <alignment horizontal="center" vertical="center"/>
    </xf>
    <xf numFmtId="193" fontId="45" fillId="0" borderId="28" xfId="0" applyNumberFormat="1" applyFont="1" applyBorder="1" applyAlignment="1">
      <alignment horizontal="center" vertical="center"/>
    </xf>
    <xf numFmtId="193" fontId="45" fillId="0" borderId="30" xfId="0" applyNumberFormat="1" applyFont="1" applyBorder="1" applyAlignment="1">
      <alignment horizontal="center" vertical="center"/>
    </xf>
    <xf numFmtId="193" fontId="45" fillId="0" borderId="31" xfId="0" applyNumberFormat="1" applyFont="1" applyBorder="1" applyAlignment="1">
      <alignment horizontal="center" vertical="center"/>
    </xf>
    <xf numFmtId="193" fontId="59" fillId="0" borderId="32" xfId="0" applyNumberFormat="1" applyFont="1" applyBorder="1" applyAlignment="1">
      <alignment vertical="center"/>
    </xf>
    <xf numFmtId="193" fontId="30" fillId="0" borderId="31" xfId="0" applyNumberFormat="1" applyFont="1" applyBorder="1" applyAlignment="1">
      <alignment vertical="center"/>
    </xf>
    <xf numFmtId="193" fontId="45" fillId="0" borderId="25" xfId="0" applyNumberFormat="1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43" fillId="0" borderId="17" xfId="0" applyFont="1" applyBorder="1" applyAlignment="1">
      <alignment horizontal="right" vertical="center"/>
    </xf>
    <xf numFmtId="193" fontId="23" fillId="0" borderId="26" xfId="0" applyNumberFormat="1" applyFont="1" applyBorder="1" applyAlignment="1">
      <alignment horizontal="center" vertical="center"/>
    </xf>
    <xf numFmtId="17" fontId="62" fillId="26" borderId="15" xfId="0" applyNumberFormat="1" applyFont="1" applyFill="1" applyBorder="1" applyAlignment="1">
      <alignment horizontal="left" vertical="center"/>
    </xf>
    <xf numFmtId="0" fontId="21" fillId="26" borderId="15" xfId="0" applyFont="1" applyFill="1" applyBorder="1" applyAlignment="1">
      <alignment vertical="center"/>
    </xf>
    <xf numFmtId="0" fontId="29" fillId="26" borderId="15" xfId="0" applyFont="1" applyFill="1" applyBorder="1" applyAlignment="1">
      <alignment horizontal="right" vertical="center"/>
    </xf>
    <xf numFmtId="0" fontId="23" fillId="26" borderId="15" xfId="0" applyFont="1" applyFill="1" applyBorder="1" applyAlignment="1">
      <alignment vertical="center"/>
    </xf>
    <xf numFmtId="0" fontId="38" fillId="26" borderId="15" xfId="0" applyFont="1" applyFill="1" applyBorder="1" applyAlignment="1">
      <alignment vertical="center"/>
    </xf>
    <xf numFmtId="0" fontId="62" fillId="26" borderId="15" xfId="0" applyFont="1" applyFill="1" applyBorder="1" applyAlignment="1">
      <alignment horizontal="center" vertical="center"/>
    </xf>
    <xf numFmtId="195" fontId="62" fillId="26" borderId="15" xfId="0" applyNumberFormat="1" applyFont="1" applyFill="1" applyBorder="1" applyAlignment="1">
      <alignment horizontal="center" vertical="center"/>
    </xf>
    <xf numFmtId="2" fontId="63" fillId="26" borderId="15" xfId="0" applyNumberFormat="1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 vertical="center" wrapText="1"/>
    </xf>
    <xf numFmtId="0" fontId="69" fillId="28" borderId="0" xfId="0" applyFont="1" applyFill="1" applyBorder="1" applyAlignment="1">
      <alignment horizontal="left" vertical="center" wrapText="1"/>
    </xf>
    <xf numFmtId="0" fontId="61" fillId="29" borderId="15" xfId="0" applyFont="1" applyFill="1" applyBorder="1" applyAlignment="1">
      <alignment horizontal="left" vertical="center" wrapText="1"/>
    </xf>
    <xf numFmtId="0" fontId="42" fillId="30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193" fontId="45" fillId="0" borderId="33" xfId="0" applyNumberFormat="1" applyFont="1" applyBorder="1" applyAlignment="1">
      <alignment horizontal="center" vertical="center"/>
    </xf>
    <xf numFmtId="193" fontId="45" fillId="0" borderId="34" xfId="0" applyNumberFormat="1" applyFont="1" applyBorder="1" applyAlignment="1">
      <alignment horizontal="center" vertical="center"/>
    </xf>
    <xf numFmtId="193" fontId="45" fillId="0" borderId="35" xfId="0" applyNumberFormat="1" applyFont="1" applyBorder="1" applyAlignment="1">
      <alignment horizontal="center" vertical="center"/>
    </xf>
    <xf numFmtId="193" fontId="45" fillId="0" borderId="36" xfId="0" applyNumberFormat="1" applyFont="1" applyBorder="1" applyAlignment="1">
      <alignment horizontal="center" vertical="center"/>
    </xf>
    <xf numFmtId="193" fontId="45" fillId="0" borderId="37" xfId="0" applyNumberFormat="1" applyFont="1" applyBorder="1" applyAlignment="1">
      <alignment horizontal="center" vertical="center"/>
    </xf>
    <xf numFmtId="193" fontId="45" fillId="0" borderId="12" xfId="0" applyNumberFormat="1" applyFont="1" applyBorder="1" applyAlignment="1">
      <alignment horizontal="center" vertical="center"/>
    </xf>
    <xf numFmtId="0" fontId="29" fillId="31" borderId="28" xfId="0" applyFont="1" applyFill="1" applyBorder="1" applyAlignment="1">
      <alignment horizontal="center" vertical="center" wrapText="1"/>
    </xf>
    <xf numFmtId="0" fontId="29" fillId="31" borderId="38" xfId="0" applyFont="1" applyFill="1" applyBorder="1" applyAlignment="1">
      <alignment horizontal="center" vertical="center" wrapText="1"/>
    </xf>
    <xf numFmtId="0" fontId="29" fillId="31" borderId="39" xfId="0" applyFont="1" applyFill="1" applyBorder="1" applyAlignment="1">
      <alignment horizontal="center" vertical="center" wrapText="1"/>
    </xf>
    <xf numFmtId="0" fontId="29" fillId="31" borderId="40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9" fillId="0" borderId="23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193" fontId="45" fillId="0" borderId="28" xfId="0" applyNumberFormat="1" applyFont="1" applyBorder="1" applyAlignment="1">
      <alignment horizontal="center" vertical="center"/>
    </xf>
    <xf numFmtId="193" fontId="45" fillId="0" borderId="29" xfId="0" applyNumberFormat="1" applyFont="1" applyBorder="1" applyAlignment="1">
      <alignment horizontal="center" vertical="center"/>
    </xf>
    <xf numFmtId="193" fontId="45" fillId="0" borderId="44" xfId="0" applyNumberFormat="1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9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center" wrapText="1"/>
    </xf>
    <xf numFmtId="0" fontId="47" fillId="32" borderId="0" xfId="0" applyFont="1" applyFill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93" fontId="45" fillId="0" borderId="48" xfId="0" applyNumberFormat="1" applyFont="1" applyBorder="1" applyAlignment="1">
      <alignment horizontal="center" vertical="center"/>
    </xf>
    <xf numFmtId="193" fontId="45" fillId="0" borderId="39" xfId="0" applyNumberFormat="1" applyFont="1" applyBorder="1" applyAlignment="1">
      <alignment horizontal="center" vertical="center"/>
    </xf>
    <xf numFmtId="193" fontId="45" fillId="0" borderId="49" xfId="0" applyNumberFormat="1" applyFont="1" applyBorder="1" applyAlignment="1">
      <alignment horizontal="center" vertical="center"/>
    </xf>
    <xf numFmtId="193" fontId="45" fillId="0" borderId="50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7" fillId="0" borderId="53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195" fontId="23" fillId="0" borderId="13" xfId="0" applyNumberFormat="1" applyFont="1" applyBorder="1" applyAlignment="1">
      <alignment horizontal="center" vertical="center"/>
    </xf>
    <xf numFmtId="195" fontId="29" fillId="0" borderId="13" xfId="0" applyNumberFormat="1" applyFont="1" applyBorder="1" applyAlignment="1">
      <alignment horizontal="center" vertical="center"/>
    </xf>
    <xf numFmtId="195" fontId="23" fillId="0" borderId="14" xfId="0" applyNumberFormat="1" applyFont="1" applyBorder="1" applyAlignment="1">
      <alignment horizontal="center" vertical="center"/>
    </xf>
    <xf numFmtId="195" fontId="39" fillId="0" borderId="14" xfId="0" applyNumberFormat="1" applyFont="1" applyBorder="1" applyAlignment="1">
      <alignment horizontal="center" vertical="center"/>
    </xf>
    <xf numFmtId="195" fontId="29" fillId="0" borderId="14" xfId="0" applyNumberFormat="1" applyFont="1" applyBorder="1" applyAlignment="1">
      <alignment horizontal="center" vertical="center"/>
    </xf>
    <xf numFmtId="195" fontId="23" fillId="0" borderId="14" xfId="0" applyNumberFormat="1" applyFont="1" applyBorder="1" applyAlignment="1">
      <alignment vertical="center"/>
    </xf>
    <xf numFmtId="195" fontId="23" fillId="0" borderId="21" xfId="0" applyNumberFormat="1" applyFont="1" applyBorder="1" applyAlignment="1">
      <alignment horizontal="center" vertical="center"/>
    </xf>
    <xf numFmtId="195" fontId="29" fillId="0" borderId="21" xfId="0" applyNumberFormat="1" applyFont="1" applyBorder="1" applyAlignment="1">
      <alignment horizontal="center" vertical="center"/>
    </xf>
    <xf numFmtId="195" fontId="45" fillId="0" borderId="54" xfId="0" applyNumberFormat="1" applyFont="1" applyBorder="1" applyAlignment="1">
      <alignment horizontal="center" vertical="center"/>
    </xf>
    <xf numFmtId="195" fontId="39" fillId="0" borderId="54" xfId="0" applyNumberFormat="1" applyFont="1" applyBorder="1" applyAlignment="1">
      <alignment horizontal="center" vertical="center"/>
    </xf>
    <xf numFmtId="195" fontId="29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0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Rectangle 53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Rectangle 54"/>
        <xdr:cNvSpPr>
          <a:spLocks/>
        </xdr:cNvSpPr>
      </xdr:nvSpPr>
      <xdr:spPr>
        <a:xfrm>
          <a:off x="7724775" y="0"/>
          <a:ext cx="0" cy="0"/>
        </a:xfrm>
        <a:prstGeom prst="rect">
          <a:avLst/>
        </a:prstGeom>
        <a:noFill/>
        <a:ln w="571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98" name="Rectangle 53"/>
        <xdr:cNvSpPr>
          <a:spLocks/>
        </xdr:cNvSpPr>
      </xdr:nvSpPr>
      <xdr:spPr>
        <a:xfrm>
          <a:off x="9153525" y="12668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99" name="Rectangle 53"/>
        <xdr:cNvSpPr>
          <a:spLocks/>
        </xdr:cNvSpPr>
      </xdr:nvSpPr>
      <xdr:spPr>
        <a:xfrm>
          <a:off x="9153525" y="12668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00" name="Rectangle 53"/>
        <xdr:cNvSpPr>
          <a:spLocks/>
        </xdr:cNvSpPr>
      </xdr:nvSpPr>
      <xdr:spPr>
        <a:xfrm>
          <a:off x="9153525" y="12668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01" name="Rectangle 53"/>
        <xdr:cNvSpPr>
          <a:spLocks/>
        </xdr:cNvSpPr>
      </xdr:nvSpPr>
      <xdr:spPr>
        <a:xfrm>
          <a:off x="9153525" y="1266825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Normal="70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10.28125" style="11" bestFit="1" customWidth="1"/>
    <col min="2" max="2" width="12.140625" style="0" bestFit="1" customWidth="1"/>
    <col min="3" max="3" width="17.28125" style="0" customWidth="1"/>
    <col min="4" max="4" width="16.421875" style="0" customWidth="1"/>
    <col min="5" max="5" width="11.28125" style="0" customWidth="1"/>
    <col min="6" max="6" width="12.140625" style="0" customWidth="1"/>
    <col min="7" max="7" width="20.421875" style="0" customWidth="1"/>
    <col min="8" max="8" width="13.57421875" style="0" customWidth="1"/>
    <col min="9" max="9" width="2.28125" style="0" customWidth="1"/>
    <col min="11" max="11" width="12.28125" style="0" customWidth="1"/>
    <col min="12" max="12" width="13.8515625" style="0" customWidth="1"/>
    <col min="13" max="13" width="21.140625" style="0" customWidth="1"/>
    <col min="14" max="14" width="14.57421875" style="0" customWidth="1"/>
    <col min="15" max="15" width="5.140625" style="0" customWidth="1"/>
    <col min="16" max="16" width="9.7109375" style="0" customWidth="1"/>
  </cols>
  <sheetData>
    <row r="1" spans="1:25" s="1" customFormat="1" ht="54" customHeight="1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K1"/>
      <c r="L1"/>
      <c r="M1"/>
      <c r="N1"/>
      <c r="O1"/>
      <c r="P1" s="18">
        <f>+F34</f>
        <v>1194904</v>
      </c>
      <c r="Q1" s="19" t="str">
        <f>"Rs. "&amp;P35&amp;Q35&amp;R35&amp;S35</f>
        <v>Rs. Eleven Lacs Ninety Four Thousand Nine hundred Four Only</v>
      </c>
      <c r="R1" s="20"/>
      <c r="S1" s="21"/>
      <c r="T1" s="22"/>
      <c r="U1"/>
      <c r="V1"/>
      <c r="W1"/>
      <c r="X1"/>
      <c r="Y1"/>
    </row>
    <row r="2" spans="1:25" s="1" customFormat="1" ht="45.75" customHeight="1">
      <c r="A2" s="153" t="s">
        <v>16</v>
      </c>
      <c r="B2" s="153"/>
      <c r="C2" s="153"/>
      <c r="D2" s="153"/>
      <c r="E2" s="153"/>
      <c r="F2" s="153"/>
      <c r="G2" s="153"/>
      <c r="H2" s="153"/>
      <c r="I2" s="153"/>
      <c r="K2" s="4" t="s">
        <v>0</v>
      </c>
      <c r="L2" s="73">
        <f>ROUND((M2/12)*8%,)</f>
        <v>7687</v>
      </c>
      <c r="M2" s="93">
        <f>G9</f>
        <v>1153087</v>
      </c>
      <c r="N2" s="5">
        <f>ROUND(M2*8/1200,0)</f>
        <v>7687</v>
      </c>
      <c r="O2"/>
      <c r="P2" s="23">
        <v>0</v>
      </c>
      <c r="Q2" s="24">
        <v>0</v>
      </c>
      <c r="R2" s="25"/>
      <c r="S2" s="23"/>
      <c r="T2" s="26"/>
      <c r="U2"/>
      <c r="V2"/>
      <c r="W2"/>
      <c r="X2"/>
      <c r="Y2"/>
    </row>
    <row r="3" spans="1:25" s="1" customFormat="1" ht="18" customHeight="1">
      <c r="A3" s="136"/>
      <c r="B3" s="136"/>
      <c r="C3" s="136"/>
      <c r="D3" s="136"/>
      <c r="E3" s="136"/>
      <c r="F3" s="136"/>
      <c r="G3" s="136"/>
      <c r="H3" s="136"/>
      <c r="K3" s="4" t="s">
        <v>0</v>
      </c>
      <c r="L3" s="73">
        <f>ROUND((M3/12)*8%,)</f>
        <v>7767</v>
      </c>
      <c r="M3" s="75">
        <f>G10</f>
        <v>1165087</v>
      </c>
      <c r="N3" s="5">
        <f>ROUND(M3*8/1200,0)</f>
        <v>7767</v>
      </c>
      <c r="O3"/>
      <c r="P3" s="23">
        <v>10</v>
      </c>
      <c r="Q3" s="24">
        <v>1</v>
      </c>
      <c r="R3" s="25" t="s">
        <v>25</v>
      </c>
      <c r="S3" s="23" t="s">
        <v>26</v>
      </c>
      <c r="T3" s="26"/>
      <c r="U3"/>
      <c r="V3"/>
      <c r="W3"/>
      <c r="X3"/>
      <c r="Y3"/>
    </row>
    <row r="4" spans="1:25" s="1" customFormat="1" ht="30.75" customHeight="1">
      <c r="A4" s="137" t="s">
        <v>18</v>
      </c>
      <c r="B4" s="138"/>
      <c r="C4" s="61" t="s">
        <v>64</v>
      </c>
      <c r="D4" s="54"/>
      <c r="E4" s="55"/>
      <c r="F4" s="56"/>
      <c r="G4" s="57"/>
      <c r="H4" s="104" t="s">
        <v>67</v>
      </c>
      <c r="I4" s="104"/>
      <c r="K4" s="4" t="s">
        <v>0</v>
      </c>
      <c r="L4" s="73">
        <f>ROUND((M4/12)*8%,)</f>
        <v>7847</v>
      </c>
      <c r="M4" s="75">
        <f>G11</f>
        <v>1177087</v>
      </c>
      <c r="N4" s="5">
        <f>ROUND(M4*8/1200,0)</f>
        <v>7847</v>
      </c>
      <c r="O4"/>
      <c r="P4" s="23"/>
      <c r="Q4" s="24"/>
      <c r="R4" s="25"/>
      <c r="S4" s="23"/>
      <c r="T4" s="26"/>
      <c r="U4"/>
      <c r="V4"/>
      <c r="W4"/>
      <c r="X4"/>
      <c r="Y4"/>
    </row>
    <row r="5" spans="1:25" s="1" customFormat="1" ht="36" customHeight="1">
      <c r="A5" s="110" t="s">
        <v>56</v>
      </c>
      <c r="B5" s="111"/>
      <c r="C5" s="61" t="s">
        <v>65</v>
      </c>
      <c r="D5" s="57"/>
      <c r="E5" s="92" t="s">
        <v>55</v>
      </c>
      <c r="F5" s="61" t="s">
        <v>66</v>
      </c>
      <c r="G5" s="41"/>
      <c r="H5" s="104"/>
      <c r="I5" s="104"/>
      <c r="K5" s="4" t="s">
        <v>17</v>
      </c>
      <c r="L5" s="73">
        <f>ROUND((M5/12)*7.9%,)</f>
        <v>7828</v>
      </c>
      <c r="M5" s="93">
        <f>G12</f>
        <v>1189087</v>
      </c>
      <c r="N5" s="5">
        <f>+ROUND(M5*7.9/1200,0)</f>
        <v>7828</v>
      </c>
      <c r="O5"/>
      <c r="P5" s="23"/>
      <c r="Q5" s="24"/>
      <c r="R5" s="25"/>
      <c r="S5" s="23"/>
      <c r="T5" s="26"/>
      <c r="U5"/>
      <c r="V5"/>
      <c r="W5"/>
      <c r="X5"/>
      <c r="Y5"/>
    </row>
    <row r="6" spans="1:25" s="1" customFormat="1" ht="24.75" customHeight="1">
      <c r="A6" s="58" t="s">
        <v>19</v>
      </c>
      <c r="B6" s="91"/>
      <c r="C6" s="59"/>
      <c r="D6" s="141" t="s">
        <v>20</v>
      </c>
      <c r="E6" s="141"/>
      <c r="F6" s="141"/>
      <c r="G6" s="60" t="s">
        <v>60</v>
      </c>
      <c r="H6" s="65"/>
      <c r="I6" s="9"/>
      <c r="K6" s="4" t="s">
        <v>17</v>
      </c>
      <c r="L6" s="73">
        <f aca="true" t="shared" si="0" ref="L5:L13">ROUND((M6/12)*7.9%,)</f>
        <v>7907</v>
      </c>
      <c r="M6" s="93">
        <f>G13</f>
        <v>1201087</v>
      </c>
      <c r="N6" s="5">
        <f>+ROUND(M6*7.9/1200,0)</f>
        <v>7907</v>
      </c>
      <c r="O6"/>
      <c r="P6" s="23"/>
      <c r="Q6" s="24"/>
      <c r="R6" s="25"/>
      <c r="S6" s="23"/>
      <c r="T6" s="26"/>
      <c r="U6"/>
      <c r="V6"/>
      <c r="W6"/>
      <c r="X6"/>
      <c r="Y6"/>
    </row>
    <row r="7" spans="1:25" s="1" customFormat="1" ht="59.25" customHeight="1">
      <c r="A7" s="42" t="s">
        <v>2</v>
      </c>
      <c r="B7" s="43" t="s">
        <v>3</v>
      </c>
      <c r="C7" s="44" t="s">
        <v>4</v>
      </c>
      <c r="D7" s="44" t="s">
        <v>5</v>
      </c>
      <c r="E7" s="43" t="s">
        <v>6</v>
      </c>
      <c r="F7" s="43" t="s">
        <v>15</v>
      </c>
      <c r="G7" s="44" t="s">
        <v>7</v>
      </c>
      <c r="H7" s="139" t="s">
        <v>8</v>
      </c>
      <c r="I7" s="140"/>
      <c r="K7" s="4" t="s">
        <v>17</v>
      </c>
      <c r="L7" s="73">
        <f t="shared" si="0"/>
        <v>7986</v>
      </c>
      <c r="M7" s="75">
        <f aca="true" t="shared" si="1" ref="M7:M13">G14</f>
        <v>1213087</v>
      </c>
      <c r="N7" s="5">
        <f aca="true" t="shared" si="2" ref="N7:N13">+ROUND(M7*7.9/1200,0)</f>
        <v>7986</v>
      </c>
      <c r="O7"/>
      <c r="P7" s="23">
        <f>P3+10</f>
        <v>20</v>
      </c>
      <c r="Q7" s="24">
        <f>Q3+1</f>
        <v>2</v>
      </c>
      <c r="R7" s="25" t="s">
        <v>27</v>
      </c>
      <c r="S7" s="23" t="s">
        <v>28</v>
      </c>
      <c r="T7" s="26"/>
      <c r="U7"/>
      <c r="V7"/>
      <c r="W7"/>
      <c r="X7"/>
      <c r="Y7"/>
    </row>
    <row r="8" spans="1:25" s="1" customFormat="1" ht="36" customHeight="1">
      <c r="A8" s="105" t="s">
        <v>62</v>
      </c>
      <c r="B8" s="105"/>
      <c r="C8" s="105"/>
      <c r="D8" s="105"/>
      <c r="E8" s="105"/>
      <c r="F8" s="105"/>
      <c r="G8" s="167">
        <v>1141087</v>
      </c>
      <c r="H8" s="106"/>
      <c r="I8" s="106"/>
      <c r="K8" s="4" t="s">
        <v>17</v>
      </c>
      <c r="L8" s="73">
        <f t="shared" si="0"/>
        <v>6675</v>
      </c>
      <c r="M8" s="75">
        <f t="shared" si="1"/>
        <v>1013976</v>
      </c>
      <c r="N8" s="5">
        <f t="shared" si="2"/>
        <v>6675</v>
      </c>
      <c r="O8"/>
      <c r="P8" s="23">
        <f>P7+10</f>
        <v>30</v>
      </c>
      <c r="Q8" s="24">
        <f>Q7+1</f>
        <v>3</v>
      </c>
      <c r="R8" s="25" t="s">
        <v>29</v>
      </c>
      <c r="S8" s="23" t="s">
        <v>30</v>
      </c>
      <c r="T8" s="26"/>
      <c r="U8"/>
      <c r="V8"/>
      <c r="W8"/>
      <c r="X8"/>
      <c r="Y8"/>
    </row>
    <row r="9" spans="1:25" s="1" customFormat="1" ht="21.75" customHeight="1">
      <c r="A9" s="15">
        <v>43556</v>
      </c>
      <c r="B9" s="157">
        <v>12000</v>
      </c>
      <c r="C9" s="157">
        <v>0</v>
      </c>
      <c r="D9" s="157">
        <f aca="true" t="shared" si="3" ref="D9:D20">SUM(B9:C9)</f>
        <v>12000</v>
      </c>
      <c r="E9" s="158"/>
      <c r="F9" s="157"/>
      <c r="G9" s="157">
        <f aca="true" t="shared" si="4" ref="G9:G20">G8+D9-E9</f>
        <v>1153087</v>
      </c>
      <c r="H9" s="107"/>
      <c r="I9" s="107"/>
      <c r="K9" s="4" t="s">
        <v>17</v>
      </c>
      <c r="L9" s="73">
        <f t="shared" si="0"/>
        <v>6754</v>
      </c>
      <c r="M9" s="75">
        <f t="shared" si="1"/>
        <v>1025976</v>
      </c>
      <c r="N9" s="5">
        <f t="shared" si="2"/>
        <v>6754</v>
      </c>
      <c r="O9"/>
      <c r="P9" s="23"/>
      <c r="Q9" s="24"/>
      <c r="R9" s="25"/>
      <c r="S9" s="23"/>
      <c r="T9" s="26"/>
      <c r="U9"/>
      <c r="V9"/>
      <c r="W9"/>
      <c r="X9"/>
      <c r="Y9"/>
    </row>
    <row r="10" spans="1:25" s="1" customFormat="1" ht="21.75" customHeight="1">
      <c r="A10" s="16">
        <v>43586</v>
      </c>
      <c r="B10" s="159">
        <f>B9</f>
        <v>12000</v>
      </c>
      <c r="C10" s="159">
        <f>C9</f>
        <v>0</v>
      </c>
      <c r="D10" s="159">
        <f t="shared" si="3"/>
        <v>12000</v>
      </c>
      <c r="E10" s="159"/>
      <c r="F10" s="159"/>
      <c r="G10" s="157">
        <f t="shared" si="4"/>
        <v>1165087</v>
      </c>
      <c r="H10" s="108"/>
      <c r="I10" s="108"/>
      <c r="K10" s="4" t="s">
        <v>17</v>
      </c>
      <c r="L10" s="73">
        <f t="shared" si="0"/>
        <v>6833</v>
      </c>
      <c r="M10" s="75">
        <f t="shared" si="1"/>
        <v>1037976</v>
      </c>
      <c r="N10" s="5">
        <f t="shared" si="2"/>
        <v>6833</v>
      </c>
      <c r="O10"/>
      <c r="P10" s="23"/>
      <c r="Q10" s="24"/>
      <c r="R10" s="25"/>
      <c r="S10" s="23"/>
      <c r="T10" s="26"/>
      <c r="U10"/>
      <c r="V10"/>
      <c r="W10"/>
      <c r="X10"/>
      <c r="Y10"/>
    </row>
    <row r="11" spans="1:25" s="1" customFormat="1" ht="21.75" customHeight="1">
      <c r="A11" s="16">
        <v>43617</v>
      </c>
      <c r="B11" s="159">
        <f>B9</f>
        <v>12000</v>
      </c>
      <c r="C11" s="159">
        <f aca="true" t="shared" si="5" ref="C11:C20">C10</f>
        <v>0</v>
      </c>
      <c r="D11" s="159">
        <f t="shared" si="3"/>
        <v>12000</v>
      </c>
      <c r="E11" s="159"/>
      <c r="F11" s="160"/>
      <c r="G11" s="157">
        <f t="shared" si="4"/>
        <v>1177087</v>
      </c>
      <c r="H11" s="108"/>
      <c r="I11" s="108"/>
      <c r="K11" s="4" t="s">
        <v>17</v>
      </c>
      <c r="L11" s="73">
        <f t="shared" si="0"/>
        <v>6912</v>
      </c>
      <c r="M11" s="75">
        <f t="shared" si="1"/>
        <v>1049976</v>
      </c>
      <c r="N11" s="5">
        <f t="shared" si="2"/>
        <v>6912</v>
      </c>
      <c r="O11"/>
      <c r="P11" s="23">
        <f>P8+10</f>
        <v>40</v>
      </c>
      <c r="Q11" s="24">
        <f>Q8+1</f>
        <v>4</v>
      </c>
      <c r="R11" s="25" t="s">
        <v>31</v>
      </c>
      <c r="S11" s="23" t="s">
        <v>32</v>
      </c>
      <c r="T11" s="26"/>
      <c r="U11"/>
      <c r="V11"/>
      <c r="W11"/>
      <c r="X11"/>
      <c r="Y11"/>
    </row>
    <row r="12" spans="1:25" s="1" customFormat="1" ht="21.75" customHeight="1">
      <c r="A12" s="16">
        <v>43647</v>
      </c>
      <c r="B12" s="159">
        <f>B9</f>
        <v>12000</v>
      </c>
      <c r="C12" s="159">
        <f t="shared" si="5"/>
        <v>0</v>
      </c>
      <c r="D12" s="159">
        <f t="shared" si="3"/>
        <v>12000</v>
      </c>
      <c r="E12" s="159"/>
      <c r="F12" s="160">
        <v>37494</v>
      </c>
      <c r="G12" s="157">
        <f t="shared" si="4"/>
        <v>1189087</v>
      </c>
      <c r="H12" s="108"/>
      <c r="I12" s="108"/>
      <c r="K12" s="4" t="s">
        <v>17</v>
      </c>
      <c r="L12" s="73">
        <f t="shared" si="0"/>
        <v>6991</v>
      </c>
      <c r="M12" s="75">
        <f t="shared" si="1"/>
        <v>1061976</v>
      </c>
      <c r="N12" s="5">
        <f t="shared" si="2"/>
        <v>6991</v>
      </c>
      <c r="O12"/>
      <c r="P12" s="23">
        <f aca="true" t="shared" si="6" ref="P12:P29">P11+10</f>
        <v>50</v>
      </c>
      <c r="Q12" s="24">
        <f aca="true" t="shared" si="7" ref="Q12:Q29">Q11+1</f>
        <v>5</v>
      </c>
      <c r="R12" s="25" t="s">
        <v>33</v>
      </c>
      <c r="S12" s="23" t="s">
        <v>34</v>
      </c>
      <c r="T12" s="26"/>
      <c r="U12"/>
      <c r="V12"/>
      <c r="W12"/>
      <c r="X12"/>
      <c r="Y12"/>
    </row>
    <row r="13" spans="1:25" s="1" customFormat="1" ht="21.75" customHeight="1">
      <c r="A13" s="16">
        <v>43678</v>
      </c>
      <c r="B13" s="159">
        <f>B9</f>
        <v>12000</v>
      </c>
      <c r="C13" s="159">
        <f t="shared" si="5"/>
        <v>0</v>
      </c>
      <c r="D13" s="159">
        <f t="shared" si="3"/>
        <v>12000</v>
      </c>
      <c r="E13" s="161"/>
      <c r="F13" s="159"/>
      <c r="G13" s="157">
        <f t="shared" si="4"/>
        <v>1201087</v>
      </c>
      <c r="H13" s="108"/>
      <c r="I13" s="108"/>
      <c r="K13" s="4" t="s">
        <v>17</v>
      </c>
      <c r="L13" s="73">
        <f t="shared" si="0"/>
        <v>7024</v>
      </c>
      <c r="M13" s="75">
        <f t="shared" si="1"/>
        <v>1066976</v>
      </c>
      <c r="N13" s="5">
        <f t="shared" si="2"/>
        <v>7024</v>
      </c>
      <c r="O13"/>
      <c r="P13" s="23">
        <f t="shared" si="6"/>
        <v>60</v>
      </c>
      <c r="Q13" s="24">
        <f t="shared" si="7"/>
        <v>6</v>
      </c>
      <c r="R13" s="25" t="s">
        <v>35</v>
      </c>
      <c r="S13" s="23" t="s">
        <v>36</v>
      </c>
      <c r="T13" s="26"/>
      <c r="U13"/>
      <c r="V13"/>
      <c r="W13"/>
      <c r="X13"/>
      <c r="Y13"/>
    </row>
    <row r="14" spans="1:25" s="1" customFormat="1" ht="21.75" customHeight="1">
      <c r="A14" s="16">
        <v>43709</v>
      </c>
      <c r="B14" s="159">
        <f aca="true" t="shared" si="8" ref="B14:B20">B13</f>
        <v>12000</v>
      </c>
      <c r="C14" s="159">
        <f t="shared" si="5"/>
        <v>0</v>
      </c>
      <c r="D14" s="159">
        <f t="shared" si="3"/>
        <v>12000</v>
      </c>
      <c r="E14" s="159"/>
      <c r="F14" s="159"/>
      <c r="G14" s="157">
        <f t="shared" si="4"/>
        <v>1213087</v>
      </c>
      <c r="H14" s="108"/>
      <c r="I14" s="108"/>
      <c r="K14" s="72">
        <f>SUM(L2:L13)</f>
        <v>88211</v>
      </c>
      <c r="L14" s="74">
        <f>SUM(M2:M13)</f>
        <v>13355378</v>
      </c>
      <c r="M14" s="66">
        <f>ROUND(N2+N3+N4+N5+N6+N7+N8+N9+N10+N11+N12+N13,0)</f>
        <v>88211</v>
      </c>
      <c r="N14" s="67">
        <f>SUM(N2:N13)</f>
        <v>88211</v>
      </c>
      <c r="O14"/>
      <c r="P14" s="23">
        <f t="shared" si="6"/>
        <v>70</v>
      </c>
      <c r="Q14" s="24">
        <f t="shared" si="7"/>
        <v>7</v>
      </c>
      <c r="R14" s="25" t="s">
        <v>37</v>
      </c>
      <c r="S14" s="23" t="s">
        <v>38</v>
      </c>
      <c r="T14" s="26"/>
      <c r="U14"/>
      <c r="V14"/>
      <c r="W14"/>
      <c r="X14"/>
      <c r="Y14"/>
    </row>
    <row r="15" spans="1:25" s="1" customFormat="1" ht="21.75" customHeight="1">
      <c r="A15" s="16">
        <v>43739</v>
      </c>
      <c r="B15" s="159">
        <f t="shared" si="8"/>
        <v>12000</v>
      </c>
      <c r="C15" s="159">
        <f t="shared" si="5"/>
        <v>0</v>
      </c>
      <c r="D15" s="159">
        <f t="shared" si="3"/>
        <v>12000</v>
      </c>
      <c r="E15" s="160">
        <v>211111</v>
      </c>
      <c r="F15" s="159"/>
      <c r="G15" s="157">
        <f t="shared" si="4"/>
        <v>1013976</v>
      </c>
      <c r="H15" s="109"/>
      <c r="I15" s="109"/>
      <c r="K15"/>
      <c r="L15"/>
      <c r="M15"/>
      <c r="N15"/>
      <c r="O15"/>
      <c r="P15" s="23">
        <f t="shared" si="6"/>
        <v>80</v>
      </c>
      <c r="Q15" s="24">
        <f t="shared" si="7"/>
        <v>8</v>
      </c>
      <c r="R15" s="25" t="s">
        <v>39</v>
      </c>
      <c r="S15" s="23" t="s">
        <v>40</v>
      </c>
      <c r="T15" s="26"/>
      <c r="U15"/>
      <c r="V15"/>
      <c r="W15"/>
      <c r="X15"/>
      <c r="Y15"/>
    </row>
    <row r="16" spans="1:25" s="1" customFormat="1" ht="21.75" customHeight="1">
      <c r="A16" s="16">
        <v>43770</v>
      </c>
      <c r="B16" s="159">
        <f t="shared" si="8"/>
        <v>12000</v>
      </c>
      <c r="C16" s="159">
        <f t="shared" si="5"/>
        <v>0</v>
      </c>
      <c r="D16" s="159">
        <f t="shared" si="3"/>
        <v>12000</v>
      </c>
      <c r="E16" s="159"/>
      <c r="F16" s="159"/>
      <c r="G16" s="157">
        <f t="shared" si="4"/>
        <v>1025976</v>
      </c>
      <c r="H16" s="109"/>
      <c r="I16" s="109"/>
      <c r="K16"/>
      <c r="L16"/>
      <c r="M16"/>
      <c r="N16"/>
      <c r="O16"/>
      <c r="P16" s="23">
        <f t="shared" si="6"/>
        <v>90</v>
      </c>
      <c r="Q16" s="24">
        <f t="shared" si="7"/>
        <v>9</v>
      </c>
      <c r="R16" s="25" t="s">
        <v>41</v>
      </c>
      <c r="S16" s="23" t="s">
        <v>42</v>
      </c>
      <c r="T16" s="26"/>
      <c r="U16"/>
      <c r="V16"/>
      <c r="W16"/>
      <c r="X16"/>
      <c r="Y16"/>
    </row>
    <row r="17" spans="1:25" s="1" customFormat="1" ht="21.75" customHeight="1">
      <c r="A17" s="16">
        <v>43800</v>
      </c>
      <c r="B17" s="159">
        <f t="shared" si="8"/>
        <v>12000</v>
      </c>
      <c r="C17" s="159">
        <f t="shared" si="5"/>
        <v>0</v>
      </c>
      <c r="D17" s="159">
        <f t="shared" si="3"/>
        <v>12000</v>
      </c>
      <c r="E17" s="159"/>
      <c r="F17" s="159"/>
      <c r="G17" s="157">
        <f t="shared" si="4"/>
        <v>1037976</v>
      </c>
      <c r="H17" s="109"/>
      <c r="I17" s="109"/>
      <c r="K17" s="95"/>
      <c r="L17" s="96" t="s">
        <v>1</v>
      </c>
      <c r="M17" s="97"/>
      <c r="N17"/>
      <c r="O17"/>
      <c r="P17" s="23">
        <f t="shared" si="6"/>
        <v>100</v>
      </c>
      <c r="Q17" s="24">
        <f t="shared" si="7"/>
        <v>10</v>
      </c>
      <c r="R17" s="25"/>
      <c r="S17" s="23" t="s">
        <v>25</v>
      </c>
      <c r="T17" s="26"/>
      <c r="U17"/>
      <c r="V17"/>
      <c r="W17"/>
      <c r="X17"/>
      <c r="Y17"/>
    </row>
    <row r="18" spans="1:25" s="1" customFormat="1" ht="21.75" customHeight="1">
      <c r="A18" s="16">
        <v>43831</v>
      </c>
      <c r="B18" s="159">
        <f t="shared" si="8"/>
        <v>12000</v>
      </c>
      <c r="C18" s="159">
        <f t="shared" si="5"/>
        <v>0</v>
      </c>
      <c r="D18" s="159">
        <f t="shared" si="3"/>
        <v>12000</v>
      </c>
      <c r="E18" s="159"/>
      <c r="F18" s="162"/>
      <c r="G18" s="157">
        <f t="shared" si="4"/>
        <v>1049976</v>
      </c>
      <c r="H18" s="109"/>
      <c r="I18" s="109"/>
      <c r="K18" s="95"/>
      <c r="L18" s="98">
        <v>2019</v>
      </c>
      <c r="M18" s="95"/>
      <c r="N18"/>
      <c r="O18"/>
      <c r="P18" s="23">
        <f t="shared" si="6"/>
        <v>110</v>
      </c>
      <c r="Q18" s="24">
        <f t="shared" si="7"/>
        <v>11</v>
      </c>
      <c r="R18" s="25"/>
      <c r="S18" s="23" t="s">
        <v>43</v>
      </c>
      <c r="T18" s="26"/>
      <c r="U18"/>
      <c r="V18"/>
      <c r="W18"/>
      <c r="X18"/>
      <c r="Y18"/>
    </row>
    <row r="19" spans="1:25" s="1" customFormat="1" ht="21.75" customHeight="1">
      <c r="A19" s="16">
        <v>43862</v>
      </c>
      <c r="B19" s="159">
        <f t="shared" si="8"/>
        <v>12000</v>
      </c>
      <c r="C19" s="159">
        <f t="shared" si="5"/>
        <v>0</v>
      </c>
      <c r="D19" s="159">
        <f t="shared" si="3"/>
        <v>12000</v>
      </c>
      <c r="E19" s="159"/>
      <c r="F19" s="159"/>
      <c r="G19" s="157">
        <f t="shared" si="4"/>
        <v>1061976</v>
      </c>
      <c r="H19" s="109"/>
      <c r="I19" s="109"/>
      <c r="K19" s="94">
        <v>43556</v>
      </c>
      <c r="L19" s="99">
        <v>0</v>
      </c>
      <c r="M19" s="99">
        <v>0</v>
      </c>
      <c r="N19"/>
      <c r="O19"/>
      <c r="P19" s="23">
        <f t="shared" si="6"/>
        <v>120</v>
      </c>
      <c r="Q19" s="24">
        <f t="shared" si="7"/>
        <v>12</v>
      </c>
      <c r="R19" s="25"/>
      <c r="S19" s="23" t="s">
        <v>44</v>
      </c>
      <c r="T19" s="26"/>
      <c r="U19"/>
      <c r="V19"/>
      <c r="W19"/>
      <c r="X19"/>
      <c r="Y19"/>
    </row>
    <row r="20" spans="1:25" s="1" customFormat="1" ht="21.75" customHeight="1" thickBot="1">
      <c r="A20" s="46">
        <v>43891</v>
      </c>
      <c r="B20" s="159">
        <v>5000</v>
      </c>
      <c r="C20" s="159">
        <f t="shared" si="5"/>
        <v>0</v>
      </c>
      <c r="D20" s="163">
        <f t="shared" si="3"/>
        <v>5000</v>
      </c>
      <c r="E20" s="164"/>
      <c r="F20" s="163"/>
      <c r="G20" s="157">
        <f t="shared" si="4"/>
        <v>1066976</v>
      </c>
      <c r="H20" s="128"/>
      <c r="I20" s="128"/>
      <c r="K20" s="94">
        <v>43586</v>
      </c>
      <c r="L20" s="99">
        <f>L19</f>
        <v>0</v>
      </c>
      <c r="M20" s="99">
        <v>0</v>
      </c>
      <c r="N20"/>
      <c r="O20"/>
      <c r="P20" s="23">
        <f t="shared" si="6"/>
        <v>130</v>
      </c>
      <c r="Q20" s="24">
        <f t="shared" si="7"/>
        <v>13</v>
      </c>
      <c r="R20" s="25"/>
      <c r="S20" s="23" t="s">
        <v>45</v>
      </c>
      <c r="T20" s="26"/>
      <c r="U20"/>
      <c r="V20"/>
      <c r="W20"/>
      <c r="X20"/>
      <c r="Y20"/>
    </row>
    <row r="21" spans="1:25" s="1" customFormat="1" ht="21.75" customHeight="1" thickBot="1" thickTop="1">
      <c r="A21" s="45" t="s">
        <v>5</v>
      </c>
      <c r="B21" s="165">
        <f>SUM(B9:B20)</f>
        <v>137000</v>
      </c>
      <c r="C21" s="165">
        <f>SUM(C9:C20)</f>
        <v>0</v>
      </c>
      <c r="D21" s="165">
        <f>C21+B21</f>
        <v>137000</v>
      </c>
      <c r="E21" s="160">
        <f>SUM(E9:E20)</f>
        <v>211111</v>
      </c>
      <c r="F21" s="166">
        <f>SUM(F9:F20)</f>
        <v>37494</v>
      </c>
      <c r="G21" s="165">
        <f>SUM(G9:G20)</f>
        <v>13355378</v>
      </c>
      <c r="H21" s="151"/>
      <c r="I21" s="152"/>
      <c r="K21" s="94">
        <v>43617</v>
      </c>
      <c r="L21" s="100">
        <f>+F11</f>
        <v>0</v>
      </c>
      <c r="M21" s="100">
        <f>ROUND(L21/12*8%,0)</f>
        <v>0</v>
      </c>
      <c r="N21"/>
      <c r="O21"/>
      <c r="P21" s="23">
        <f t="shared" si="6"/>
        <v>140</v>
      </c>
      <c r="Q21" s="24">
        <f t="shared" si="7"/>
        <v>14</v>
      </c>
      <c r="R21" s="25"/>
      <c r="S21" s="23" t="s">
        <v>46</v>
      </c>
      <c r="T21" s="26"/>
      <c r="U21"/>
      <c r="V21"/>
      <c r="W21"/>
      <c r="X21"/>
      <c r="Y21"/>
    </row>
    <row r="22" spans="1:25" s="1" customFormat="1" ht="9" customHeight="1" thickTop="1">
      <c r="A22" s="50"/>
      <c r="B22" s="51"/>
      <c r="C22" s="51"/>
      <c r="D22" s="51"/>
      <c r="E22" s="51"/>
      <c r="F22" s="51"/>
      <c r="G22" s="52"/>
      <c r="H22" s="53"/>
      <c r="I22" s="53"/>
      <c r="K22" s="94">
        <v>43647</v>
      </c>
      <c r="L22" s="100">
        <f>+F12</f>
        <v>37494</v>
      </c>
      <c r="M22" s="100">
        <f>ROUND(L22/12*7.9%,0)</f>
        <v>247</v>
      </c>
      <c r="N22"/>
      <c r="O22"/>
      <c r="P22" s="23">
        <f t="shared" si="6"/>
        <v>150</v>
      </c>
      <c r="Q22" s="24">
        <f t="shared" si="7"/>
        <v>15</v>
      </c>
      <c r="R22" s="25"/>
      <c r="S22" s="23" t="s">
        <v>47</v>
      </c>
      <c r="T22" s="26"/>
      <c r="U22"/>
      <c r="V22"/>
      <c r="W22"/>
      <c r="X22"/>
      <c r="Y22"/>
    </row>
    <row r="23" spans="1:25" s="1" customFormat="1" ht="30" customHeight="1">
      <c r="A23" s="154" t="s">
        <v>24</v>
      </c>
      <c r="B23" s="154"/>
      <c r="C23" s="154"/>
      <c r="D23" s="154"/>
      <c r="E23" s="154"/>
      <c r="F23" s="154"/>
      <c r="G23" s="154"/>
      <c r="H23" s="154"/>
      <c r="I23" s="154"/>
      <c r="K23" s="94">
        <v>43678</v>
      </c>
      <c r="L23" s="100">
        <f aca="true" t="shared" si="9" ref="L23:L30">+L22</f>
        <v>37494</v>
      </c>
      <c r="M23" s="100">
        <f aca="true" t="shared" si="10" ref="M23:M30">ROUND(L23/12*7.9%,0)</f>
        <v>247</v>
      </c>
      <c r="N23"/>
      <c r="O23"/>
      <c r="P23" s="23">
        <f t="shared" si="6"/>
        <v>160</v>
      </c>
      <c r="Q23" s="24">
        <f t="shared" si="7"/>
        <v>16</v>
      </c>
      <c r="R23" s="25"/>
      <c r="S23" s="23" t="s">
        <v>48</v>
      </c>
      <c r="T23" s="26"/>
      <c r="U23"/>
      <c r="V23"/>
      <c r="W23"/>
      <c r="X23"/>
      <c r="Y23"/>
    </row>
    <row r="24" spans="1:25" s="1" customFormat="1" ht="7.5" customHeight="1" thickBot="1">
      <c r="A24" s="47"/>
      <c r="B24" s="47"/>
      <c r="C24" s="40"/>
      <c r="D24" s="48"/>
      <c r="E24" s="14"/>
      <c r="F24" s="40"/>
      <c r="G24" s="49"/>
      <c r="H24" s="14"/>
      <c r="I24" s="14"/>
      <c r="K24" s="94">
        <v>43709</v>
      </c>
      <c r="L24" s="100">
        <f t="shared" si="9"/>
        <v>37494</v>
      </c>
      <c r="M24" s="100">
        <f t="shared" si="10"/>
        <v>247</v>
      </c>
      <c r="N24"/>
      <c r="O24"/>
      <c r="P24" s="23">
        <f t="shared" si="6"/>
        <v>170</v>
      </c>
      <c r="Q24" s="24">
        <f t="shared" si="7"/>
        <v>17</v>
      </c>
      <c r="R24" s="25"/>
      <c r="S24" s="23" t="s">
        <v>49</v>
      </c>
      <c r="T24" s="26"/>
      <c r="U24"/>
      <c r="V24"/>
      <c r="W24"/>
      <c r="X24"/>
      <c r="Y24"/>
    </row>
    <row r="25" spans="1:25" s="1" customFormat="1" ht="28.5" customHeight="1">
      <c r="A25" s="155" t="s">
        <v>21</v>
      </c>
      <c r="B25" s="156"/>
      <c r="C25" s="62" t="s">
        <v>9</v>
      </c>
      <c r="D25" s="126" t="s">
        <v>22</v>
      </c>
      <c r="E25" s="127"/>
      <c r="F25" s="126" t="s">
        <v>10</v>
      </c>
      <c r="G25" s="132"/>
      <c r="H25" s="126" t="s">
        <v>23</v>
      </c>
      <c r="I25" s="135"/>
      <c r="K25" s="94">
        <v>43739</v>
      </c>
      <c r="L25" s="100">
        <f t="shared" si="9"/>
        <v>37494</v>
      </c>
      <c r="M25" s="100">
        <f t="shared" si="10"/>
        <v>247</v>
      </c>
      <c r="N25"/>
      <c r="O25"/>
      <c r="P25" s="23">
        <f t="shared" si="6"/>
        <v>180</v>
      </c>
      <c r="Q25" s="24">
        <f t="shared" si="7"/>
        <v>18</v>
      </c>
      <c r="R25" s="25"/>
      <c r="S25" s="23" t="s">
        <v>50</v>
      </c>
      <c r="T25" s="26"/>
      <c r="U25"/>
      <c r="V25"/>
      <c r="W25"/>
      <c r="X25"/>
      <c r="Y25"/>
    </row>
    <row r="26" spans="1:25" s="1" customFormat="1" ht="30" customHeight="1">
      <c r="A26" s="133" t="s">
        <v>58</v>
      </c>
      <c r="B26" s="134"/>
      <c r="C26" s="76">
        <f>+G8</f>
        <v>1141087</v>
      </c>
      <c r="D26" s="112">
        <v>0</v>
      </c>
      <c r="E26" s="131"/>
      <c r="F26" s="112">
        <f>+C26+D26</f>
        <v>1141087</v>
      </c>
      <c r="G26" s="113"/>
      <c r="H26" s="118" t="str">
        <f>+Q1</f>
        <v>Rs. Eleven Lacs Ninety Four Thousand Nine hundred Four Only</v>
      </c>
      <c r="I26" s="119"/>
      <c r="K26" s="94">
        <v>43770</v>
      </c>
      <c r="L26" s="100">
        <f t="shared" si="9"/>
        <v>37494</v>
      </c>
      <c r="M26" s="100">
        <f t="shared" si="10"/>
        <v>247</v>
      </c>
      <c r="N26"/>
      <c r="O26"/>
      <c r="P26" s="23">
        <f t="shared" si="6"/>
        <v>190</v>
      </c>
      <c r="Q26" s="24">
        <f t="shared" si="7"/>
        <v>19</v>
      </c>
      <c r="R26" s="25"/>
      <c r="S26" s="23" t="s">
        <v>51</v>
      </c>
      <c r="T26" s="26"/>
      <c r="U26"/>
      <c r="V26"/>
      <c r="W26"/>
      <c r="X26"/>
      <c r="Y26"/>
    </row>
    <row r="27" spans="1:25" s="1" customFormat="1" ht="13.5" customHeight="1">
      <c r="A27" s="122"/>
      <c r="B27" s="123"/>
      <c r="C27" s="77"/>
      <c r="D27" s="78"/>
      <c r="E27" s="79"/>
      <c r="F27" s="78"/>
      <c r="G27" s="80"/>
      <c r="H27" s="118"/>
      <c r="I27" s="119"/>
      <c r="K27" s="94">
        <v>43800</v>
      </c>
      <c r="L27" s="100">
        <f t="shared" si="9"/>
        <v>37494</v>
      </c>
      <c r="M27" s="100">
        <f t="shared" si="10"/>
        <v>247</v>
      </c>
      <c r="N27"/>
      <c r="O27"/>
      <c r="P27" s="23">
        <f t="shared" si="6"/>
        <v>200</v>
      </c>
      <c r="Q27" s="24">
        <f t="shared" si="7"/>
        <v>20</v>
      </c>
      <c r="R27" s="25"/>
      <c r="S27" s="23" t="s">
        <v>27</v>
      </c>
      <c r="T27" s="26"/>
      <c r="U27"/>
      <c r="V27"/>
      <c r="W27"/>
      <c r="X27"/>
      <c r="Y27"/>
    </row>
    <row r="28" spans="1:25" s="1" customFormat="1" ht="22.5" customHeight="1">
      <c r="A28" s="133" t="s">
        <v>11</v>
      </c>
      <c r="B28" s="134"/>
      <c r="C28" s="76">
        <f>+D21</f>
        <v>137000</v>
      </c>
      <c r="D28" s="112">
        <f>+F21</f>
        <v>37494</v>
      </c>
      <c r="E28" s="131"/>
      <c r="F28" s="112">
        <f>+C28+D28</f>
        <v>174494</v>
      </c>
      <c r="G28" s="113"/>
      <c r="H28" s="118"/>
      <c r="I28" s="119"/>
      <c r="K28" s="94">
        <v>43831</v>
      </c>
      <c r="L28" s="100">
        <f t="shared" si="9"/>
        <v>37494</v>
      </c>
      <c r="M28" s="100">
        <f t="shared" si="10"/>
        <v>247</v>
      </c>
      <c r="N28"/>
      <c r="O28"/>
      <c r="P28" s="23">
        <f t="shared" si="6"/>
        <v>210</v>
      </c>
      <c r="Q28" s="24">
        <f t="shared" si="7"/>
        <v>21</v>
      </c>
      <c r="R28" s="25"/>
      <c r="S28" s="23" t="s">
        <v>52</v>
      </c>
      <c r="T28" s="26"/>
      <c r="U28"/>
      <c r="V28"/>
      <c r="W28"/>
      <c r="X28"/>
      <c r="Y28"/>
    </row>
    <row r="29" spans="1:25" s="1" customFormat="1" ht="11.25" customHeight="1">
      <c r="A29" s="122"/>
      <c r="B29" s="123"/>
      <c r="C29" s="77"/>
      <c r="D29" s="78"/>
      <c r="E29" s="81"/>
      <c r="F29" s="82"/>
      <c r="G29" s="83"/>
      <c r="H29" s="118"/>
      <c r="I29" s="119"/>
      <c r="K29" s="94">
        <v>43862</v>
      </c>
      <c r="L29" s="100">
        <f t="shared" si="9"/>
        <v>37494</v>
      </c>
      <c r="M29" s="100">
        <f t="shared" si="10"/>
        <v>247</v>
      </c>
      <c r="N29"/>
      <c r="O29"/>
      <c r="P29" s="23">
        <f t="shared" si="6"/>
        <v>220</v>
      </c>
      <c r="Q29" s="24">
        <f t="shared" si="7"/>
        <v>22</v>
      </c>
      <c r="R29" s="25"/>
      <c r="S29" s="23"/>
      <c r="T29" s="26"/>
      <c r="U29"/>
      <c r="V29"/>
      <c r="W29"/>
      <c r="X29"/>
      <c r="Y29"/>
    </row>
    <row r="30" spans="1:25" s="1" customFormat="1" ht="27.75" customHeight="1">
      <c r="A30" s="133" t="s">
        <v>12</v>
      </c>
      <c r="B30" s="134"/>
      <c r="C30" s="76">
        <f>-E21</f>
        <v>-211111</v>
      </c>
      <c r="D30" s="112">
        <v>0</v>
      </c>
      <c r="E30" s="131"/>
      <c r="F30" s="112">
        <f>-C30</f>
        <v>211111</v>
      </c>
      <c r="G30" s="113"/>
      <c r="H30" s="118"/>
      <c r="I30" s="119"/>
      <c r="K30" s="94">
        <v>43891</v>
      </c>
      <c r="L30" s="100">
        <f t="shared" si="9"/>
        <v>37494</v>
      </c>
      <c r="M30" s="100">
        <f t="shared" si="10"/>
        <v>247</v>
      </c>
      <c r="N30"/>
      <c r="O30"/>
      <c r="P30" s="27">
        <f>MOD(P1,10000000)</f>
        <v>1194904</v>
      </c>
      <c r="Q30" s="28">
        <f>MOD(P1,100000)</f>
        <v>94904</v>
      </c>
      <c r="R30" s="29">
        <f>MOD(P1,1000)</f>
        <v>904</v>
      </c>
      <c r="S30" s="27">
        <f>MOD(P1,100)</f>
        <v>4</v>
      </c>
      <c r="T30" s="30">
        <f>MOD(P1,10)</f>
        <v>4</v>
      </c>
      <c r="U30"/>
      <c r="V30"/>
      <c r="W30"/>
      <c r="X30"/>
      <c r="Y30"/>
    </row>
    <row r="31" spans="1:25" s="1" customFormat="1" ht="15" customHeight="1">
      <c r="A31" s="122"/>
      <c r="B31" s="123"/>
      <c r="C31" s="84"/>
      <c r="D31" s="85"/>
      <c r="E31" s="81"/>
      <c r="F31" s="78"/>
      <c r="G31" s="83"/>
      <c r="H31" s="118"/>
      <c r="I31" s="119"/>
      <c r="K31" s="95"/>
      <c r="L31" s="99"/>
      <c r="M31" s="101">
        <f>ROUND(M19+M20+M21+M22+M23+M24+M25+M26+M27+M28+M29+M30,0)</f>
        <v>2223</v>
      </c>
      <c r="N31"/>
      <c r="O31"/>
      <c r="P31" s="31">
        <f>P30-Q30</f>
        <v>1100000</v>
      </c>
      <c r="Q31" s="32">
        <f>Q30-R30</f>
        <v>94000</v>
      </c>
      <c r="R31" s="33">
        <f>R30-S30</f>
        <v>900</v>
      </c>
      <c r="S31" s="31">
        <f>S30-T30</f>
        <v>0</v>
      </c>
      <c r="T31" s="34">
        <f>T30</f>
        <v>4</v>
      </c>
      <c r="U31"/>
      <c r="V31"/>
      <c r="W31"/>
      <c r="X31"/>
      <c r="Y31"/>
    </row>
    <row r="32" spans="1:25" s="1" customFormat="1" ht="25.5" customHeight="1">
      <c r="A32" s="124" t="s">
        <v>13</v>
      </c>
      <c r="B32" s="125"/>
      <c r="C32" s="84">
        <f>+N14</f>
        <v>88211</v>
      </c>
      <c r="D32" s="129">
        <f>+M31</f>
        <v>2223</v>
      </c>
      <c r="E32" s="130"/>
      <c r="F32" s="112">
        <f>+C32+D32</f>
        <v>90434</v>
      </c>
      <c r="G32" s="113"/>
      <c r="H32" s="118"/>
      <c r="I32" s="119"/>
      <c r="K32" s="3"/>
      <c r="L32" s="8"/>
      <c r="N32"/>
      <c r="O32"/>
      <c r="P32" s="23">
        <f>P31/100000</f>
        <v>11</v>
      </c>
      <c r="Q32" s="24">
        <f>Q31/1000</f>
        <v>94</v>
      </c>
      <c r="R32" s="25">
        <f>R31/100</f>
        <v>9</v>
      </c>
      <c r="S32" s="23">
        <f>S31/10</f>
        <v>0</v>
      </c>
      <c r="T32" s="26">
        <f>T30</f>
        <v>4</v>
      </c>
      <c r="U32"/>
      <c r="V32"/>
      <c r="W32"/>
      <c r="X32"/>
      <c r="Y32"/>
    </row>
    <row r="33" spans="1:25" s="1" customFormat="1" ht="12" customHeight="1" thickBot="1">
      <c r="A33" s="63"/>
      <c r="B33" s="64"/>
      <c r="C33" s="86"/>
      <c r="D33" s="87"/>
      <c r="E33" s="88"/>
      <c r="F33" s="89"/>
      <c r="G33" s="90"/>
      <c r="H33" s="118"/>
      <c r="I33" s="119"/>
      <c r="M33" s="2"/>
      <c r="N33"/>
      <c r="O33"/>
      <c r="P33" s="23">
        <f>P32-P34</f>
        <v>10</v>
      </c>
      <c r="Q33" s="24">
        <f>Q32-Q34</f>
        <v>90</v>
      </c>
      <c r="R33" s="25"/>
      <c r="S33" s="23"/>
      <c r="T33" s="26"/>
      <c r="U33"/>
      <c r="V33"/>
      <c r="W33"/>
      <c r="X33"/>
      <c r="Y33"/>
    </row>
    <row r="34" spans="1:25" s="1" customFormat="1" ht="21.75" customHeight="1">
      <c r="A34" s="143" t="s">
        <v>57</v>
      </c>
      <c r="B34" s="144"/>
      <c r="C34" s="149">
        <f>SUM(C26:C32)</f>
        <v>1155187</v>
      </c>
      <c r="D34" s="147">
        <f>SUM(D26:E32)</f>
        <v>39717</v>
      </c>
      <c r="E34" s="115"/>
      <c r="F34" s="114">
        <f>SUM(F26+F28+F32)-F30</f>
        <v>1194904</v>
      </c>
      <c r="G34" s="115"/>
      <c r="H34" s="118"/>
      <c r="I34" s="119"/>
      <c r="K34"/>
      <c r="M34" s="2"/>
      <c r="N34"/>
      <c r="O34"/>
      <c r="P34" s="23">
        <f>MOD(P32,10)</f>
        <v>1</v>
      </c>
      <c r="Q34" s="24">
        <f>MOD(Q32,10)</f>
        <v>4</v>
      </c>
      <c r="R34" s="35"/>
      <c r="S34" s="23"/>
      <c r="T34" s="36"/>
      <c r="U34"/>
      <c r="V34"/>
      <c r="W34"/>
      <c r="X34"/>
      <c r="Y34"/>
    </row>
    <row r="35" spans="1:25" s="1" customFormat="1" ht="21.75" customHeight="1" thickBot="1">
      <c r="A35" s="145"/>
      <c r="B35" s="146"/>
      <c r="C35" s="150"/>
      <c r="D35" s="148"/>
      <c r="E35" s="117"/>
      <c r="F35" s="116"/>
      <c r="G35" s="117"/>
      <c r="H35" s="120"/>
      <c r="I35" s="121"/>
      <c r="K35"/>
      <c r="L35" s="6">
        <f>L32*4</f>
        <v>0</v>
      </c>
      <c r="M35" s="7"/>
      <c r="N35"/>
      <c r="O35"/>
      <c r="P35" s="31" t="str">
        <f>IF(P1&lt;=0,"",IF(AND(P32&gt;0,P32&lt;=20),VLOOKUP(P32,Q2:S29,3),IF(P32&gt;20,VLOOKUP(P32,Q2:S29,3)&amp;IF(P34=0,"","-")&amp;VLOOKUP(P34,Q2:S29,3),""))&amp;IF(P32=0,"",IF(P32=1," Lac "," Lacs ")))</f>
        <v>Eleven Lacs </v>
      </c>
      <c r="Q35" s="37" t="str">
        <f>IF(P1&lt;=0,"",IF(AND(Q32&gt;0,Q32&lt;=20),VLOOKUP(Q32,Q2:S29,3),IF(Q32&gt;20,VLOOKUP(Q32,P2:S29,3)&amp;IF(Q34=0,""," ")&amp;VLOOKUP(Q34,Q2:S29,3),""))&amp;IF(Q32=0,""," Thousand "))</f>
        <v>Ninety Four Thousand </v>
      </c>
      <c r="R35" s="35" t="str">
        <f>IF(R31&gt;0,VLOOKUP(R32,Q2:S29,3)&amp;" hundred ","")</f>
        <v>Nine hundred </v>
      </c>
      <c r="S35" s="31" t="str">
        <f>IF(AND(S30&gt;=0,S30&lt;=20),VLOOKUP(S30,Q2:S29,3),IF(P1&lt;=0,"NIL",VLOOKUP(S30,P2:S29,3)&amp;IF(R30=0,"",IF(S30=0,""," "))&amp;VLOOKUP(T30,Q2:S29,3)))&amp;" Only"</f>
        <v>Four Only</v>
      </c>
      <c r="T35" s="36">
        <f>MOD(P1,10)</f>
        <v>4</v>
      </c>
      <c r="U35"/>
      <c r="V35"/>
      <c r="W35"/>
      <c r="X35"/>
      <c r="Y35"/>
    </row>
    <row r="36" spans="1:25" s="1" customFormat="1" ht="17.25" customHeight="1">
      <c r="A36" s="103" t="s">
        <v>59</v>
      </c>
      <c r="B36" s="103"/>
      <c r="C36" s="103"/>
      <c r="D36" s="103"/>
      <c r="E36" s="103"/>
      <c r="F36" s="103"/>
      <c r="G36" s="103"/>
      <c r="H36" s="103"/>
      <c r="I36" s="103"/>
      <c r="K36"/>
      <c r="L36" s="6"/>
      <c r="M36" s="7"/>
      <c r="N36"/>
      <c r="O36"/>
      <c r="P36" s="68"/>
      <c r="Q36" s="69"/>
      <c r="R36" s="70"/>
      <c r="S36" s="68"/>
      <c r="T36" s="71"/>
      <c r="U36"/>
      <c r="V36"/>
      <c r="W36"/>
      <c r="X36"/>
      <c r="Y36"/>
    </row>
    <row r="37" spans="1:25" s="1" customFormat="1" ht="15" customHeight="1">
      <c r="A37" s="103"/>
      <c r="B37" s="103"/>
      <c r="C37" s="103"/>
      <c r="D37" s="103"/>
      <c r="E37" s="103"/>
      <c r="F37" s="103"/>
      <c r="G37" s="103"/>
      <c r="H37" s="103"/>
      <c r="I37" s="103"/>
      <c r="K37"/>
      <c r="L37" s="6"/>
      <c r="M37" s="7"/>
      <c r="N37"/>
      <c r="O37"/>
      <c r="P37" s="68"/>
      <c r="Q37" s="69"/>
      <c r="R37" s="70"/>
      <c r="S37" s="68"/>
      <c r="T37" s="71"/>
      <c r="U37"/>
      <c r="V37"/>
      <c r="W37"/>
      <c r="X37"/>
      <c r="Y37"/>
    </row>
    <row r="38" spans="1:25" s="1" customFormat="1" ht="21.75" customHeight="1">
      <c r="A38" s="103"/>
      <c r="B38" s="103"/>
      <c r="C38" s="103"/>
      <c r="D38" s="103"/>
      <c r="E38" s="103"/>
      <c r="F38" s="103"/>
      <c r="G38" s="103"/>
      <c r="H38" s="103"/>
      <c r="I38" s="10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1" customFormat="1" ht="17.25" customHeight="1">
      <c r="A39" s="38" t="s">
        <v>53</v>
      </c>
      <c r="B39" s="38" t="s">
        <v>14</v>
      </c>
      <c r="C39" s="10"/>
      <c r="D39" s="13"/>
      <c r="E39" s="10"/>
      <c r="F39" s="12"/>
      <c r="G39" s="17"/>
      <c r="H39" s="2"/>
      <c r="I39"/>
      <c r="K39" s="102" t="s">
        <v>61</v>
      </c>
      <c r="L39" s="102"/>
      <c r="M39" s="102"/>
      <c r="N39" s="102"/>
      <c r="O39"/>
      <c r="P39"/>
      <c r="Q39"/>
      <c r="R39"/>
      <c r="S39"/>
      <c r="T39"/>
      <c r="U39"/>
      <c r="V39"/>
      <c r="W39"/>
      <c r="X39"/>
      <c r="Y39"/>
    </row>
    <row r="40" spans="1:25" s="1" customFormat="1" ht="17.25" customHeight="1">
      <c r="A40" s="10"/>
      <c r="B40" s="10"/>
      <c r="C40" s="10"/>
      <c r="D40" s="10"/>
      <c r="E40" s="10"/>
      <c r="F40" s="12"/>
      <c r="G40" s="39" t="s">
        <v>54</v>
      </c>
      <c r="H40" s="2"/>
      <c r="I40"/>
      <c r="K40" s="102"/>
      <c r="L40" s="102"/>
      <c r="M40" s="102"/>
      <c r="N40" s="102"/>
      <c r="O40"/>
      <c r="P40"/>
      <c r="Q40"/>
      <c r="R40"/>
      <c r="S40"/>
      <c r="T40"/>
      <c r="U40"/>
      <c r="V40"/>
      <c r="W40"/>
      <c r="X40"/>
      <c r="Y40"/>
    </row>
    <row r="41" spans="11:14" ht="12.75">
      <c r="K41" s="102"/>
      <c r="L41" s="102"/>
      <c r="M41" s="102"/>
      <c r="N41" s="102"/>
    </row>
    <row r="42" spans="11:14" ht="12.75">
      <c r="K42" s="102"/>
      <c r="L42" s="102"/>
      <c r="M42" s="102"/>
      <c r="N42" s="102"/>
    </row>
    <row r="49" spans="3:6" ht="12.75">
      <c r="C49">
        <v>274069</v>
      </c>
      <c r="D49">
        <v>0</v>
      </c>
      <c r="F49">
        <v>274069</v>
      </c>
    </row>
    <row r="51" spans="3:6" ht="12.75">
      <c r="C51">
        <v>109200</v>
      </c>
      <c r="D51">
        <v>37200</v>
      </c>
      <c r="F51">
        <v>72000</v>
      </c>
    </row>
    <row r="53" spans="3:6" ht="12.75">
      <c r="C53">
        <v>0</v>
      </c>
      <c r="D53">
        <v>0</v>
      </c>
      <c r="F53">
        <v>0</v>
      </c>
    </row>
    <row r="55" spans="3:6" ht="12.75">
      <c r="C55">
        <v>27253</v>
      </c>
      <c r="D55">
        <v>2526</v>
      </c>
      <c r="F55">
        <v>24727</v>
      </c>
    </row>
    <row r="57" spans="3:6" ht="12.75">
      <c r="C57">
        <v>410522</v>
      </c>
      <c r="D57">
        <v>39726</v>
      </c>
      <c r="F57">
        <v>370796</v>
      </c>
    </row>
  </sheetData>
  <sheetProtection/>
  <mergeCells count="50">
    <mergeCell ref="D6:F6"/>
    <mergeCell ref="A1:I1"/>
    <mergeCell ref="A34:B35"/>
    <mergeCell ref="D34:E35"/>
    <mergeCell ref="C34:C35"/>
    <mergeCell ref="A28:B28"/>
    <mergeCell ref="H21:I21"/>
    <mergeCell ref="A2:I2"/>
    <mergeCell ref="A23:I23"/>
    <mergeCell ref="A25:B25"/>
    <mergeCell ref="A26:B26"/>
    <mergeCell ref="A27:B27"/>
    <mergeCell ref="H25:I25"/>
    <mergeCell ref="D26:E26"/>
    <mergeCell ref="A3:H3"/>
    <mergeCell ref="A30:B30"/>
    <mergeCell ref="A29:B29"/>
    <mergeCell ref="F30:G30"/>
    <mergeCell ref="A4:B4"/>
    <mergeCell ref="H7:I7"/>
    <mergeCell ref="A31:B31"/>
    <mergeCell ref="A32:B32"/>
    <mergeCell ref="D25:E25"/>
    <mergeCell ref="H20:I20"/>
    <mergeCell ref="D32:E32"/>
    <mergeCell ref="D30:E30"/>
    <mergeCell ref="D28:E28"/>
    <mergeCell ref="F25:G25"/>
    <mergeCell ref="F26:G26"/>
    <mergeCell ref="F28:G28"/>
    <mergeCell ref="A5:B5"/>
    <mergeCell ref="F32:G32"/>
    <mergeCell ref="F34:G35"/>
    <mergeCell ref="H13:I13"/>
    <mergeCell ref="H12:I12"/>
    <mergeCell ref="H16:I16"/>
    <mergeCell ref="H17:I17"/>
    <mergeCell ref="H18:I18"/>
    <mergeCell ref="H19:I19"/>
    <mergeCell ref="H26:I35"/>
    <mergeCell ref="K39:N42"/>
    <mergeCell ref="A36:I38"/>
    <mergeCell ref="H4:I5"/>
    <mergeCell ref="A8:F8"/>
    <mergeCell ref="H8:I8"/>
    <mergeCell ref="H9:I9"/>
    <mergeCell ref="H10:I10"/>
    <mergeCell ref="H11:I11"/>
    <mergeCell ref="H15:I15"/>
    <mergeCell ref="H14:I14"/>
  </mergeCells>
  <printOptions/>
  <pageMargins left="0.49" right="0.2" top="0.59" bottom="0.36" header="0.2" footer="0.17"/>
  <pageSetup fitToHeight="19" fitToWidth="19" horizontalDpi="600" verticalDpi="600" orientation="portrait" paperSize="9" scale="81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pwd</dc:creator>
  <cp:keywords/>
  <dc:description/>
  <cp:lastModifiedBy>YASH PURI</cp:lastModifiedBy>
  <cp:lastPrinted>2020-02-04T11:21:20Z</cp:lastPrinted>
  <dcterms:created xsi:type="dcterms:W3CDTF">2013-04-05T06:08:10Z</dcterms:created>
  <dcterms:modified xsi:type="dcterms:W3CDTF">2020-10-02T00:07:00Z</dcterms:modified>
  <cp:category/>
  <cp:version/>
  <cp:contentType/>
  <cp:contentStatus/>
</cp:coreProperties>
</file>