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95" windowHeight="6930" activeTab="2"/>
  </bookViews>
  <sheets>
    <sheet name="cal2 (2)" sheetId="1" r:id="rId1"/>
    <sheet name="data" sheetId="2" r:id="rId2"/>
    <sheet name="arr" sheetId="3" r:id="rId3"/>
    <sheet name="cal2" sheetId="4" r:id="rId4"/>
  </sheets>
  <definedNames>
    <definedName name="_xlnm.Print_Titles" localSheetId="2">'arr'!$4:$6</definedName>
  </definedNames>
  <calcPr fullCalcOnLoad="1"/>
</workbook>
</file>

<file path=xl/sharedStrings.xml><?xml version="1.0" encoding="utf-8"?>
<sst xmlns="http://schemas.openxmlformats.org/spreadsheetml/2006/main" count="686" uniqueCount="235">
  <si>
    <t>SUDHIR   BHARATIYA</t>
  </si>
  <si>
    <t>AMRAVATI.</t>
  </si>
  <si>
    <t>1)</t>
  </si>
  <si>
    <t>HOUSE  RENT  ALLOWANCE</t>
  </si>
  <si>
    <t>1 AUG. 1997</t>
  </si>
  <si>
    <t xml:space="preserve">FROM  </t>
  </si>
  <si>
    <t>1 APRIL. 1988</t>
  </si>
  <si>
    <t>1 FEB. 1990</t>
  </si>
  <si>
    <t>A,B</t>
  </si>
  <si>
    <t>OTH</t>
  </si>
  <si>
    <t>VILLAGE</t>
  </si>
  <si>
    <t>CITIES</t>
  </si>
  <si>
    <t>ADMISSIBLE</t>
  </si>
  <si>
    <t>A,B,B-1</t>
  </si>
  <si>
    <t>C</t>
  </si>
  <si>
    <t>OTHERS</t>
  </si>
  <si>
    <t>15%  OF  BASIC</t>
  </si>
  <si>
    <t>UPTO  949</t>
  </si>
  <si>
    <t>7.5%  OF  BASIC</t>
  </si>
  <si>
    <t>950 - 1499</t>
  </si>
  <si>
    <t>5%  OF  BASIC</t>
  </si>
  <si>
    <t xml:space="preserve">1500 - 2799 </t>
  </si>
  <si>
    <t>2800 - 3599</t>
  </si>
  <si>
    <t>3600 - 4499</t>
  </si>
  <si>
    <t>ABOVE 4499</t>
  </si>
  <si>
    <t>2)</t>
  </si>
  <si>
    <t>TRAVELING  ALLOWANCE</t>
  </si>
  <si>
    <t>SCALE</t>
  </si>
  <si>
    <t>T.A.</t>
  </si>
  <si>
    <t>Rs.</t>
  </si>
  <si>
    <t>Rs. 8000 - 13500 &amp; ABOVE</t>
  </si>
  <si>
    <t>6500 - 10500  &amp;  ABOVE</t>
  </si>
  <si>
    <t>3)</t>
  </si>
  <si>
    <t>BELOW  6500 - 10500</t>
  </si>
  <si>
    <t>LOCAL  COMPENSATORY  ALLOWANCE</t>
  </si>
  <si>
    <t>BASIC</t>
  </si>
  <si>
    <t>CLA</t>
  </si>
  <si>
    <t>FORM  1  APRIL 1988</t>
  </si>
  <si>
    <t>BELOW  3000</t>
  </si>
  <si>
    <t>3000  TO  4499</t>
  </si>
  <si>
    <t>4500  TO  5999</t>
  </si>
  <si>
    <t>4)</t>
  </si>
  <si>
    <t>6000  &amp;  ABOVE</t>
  </si>
  <si>
    <t>1500 - 1999</t>
  </si>
  <si>
    <t>2000 &amp; ABOVE</t>
  </si>
  <si>
    <t>PROFESION  TAX</t>
  </si>
  <si>
    <t>800  TO  1199</t>
  </si>
  <si>
    <t>BELOW   1000</t>
  </si>
  <si>
    <t>1200  TO  1499</t>
  </si>
  <si>
    <t>1000  TO  2499</t>
  </si>
  <si>
    <t>1500  TO  2499</t>
  </si>
  <si>
    <t>2500  TO  3499</t>
  </si>
  <si>
    <t>3500  TO  5000</t>
  </si>
  <si>
    <t>3500  &amp;  ABOVE</t>
  </si>
  <si>
    <t>ABOVE  5000</t>
  </si>
  <si>
    <t>UPTO  2000</t>
  </si>
  <si>
    <t>NIL</t>
  </si>
  <si>
    <t>2001  TO  2500</t>
  </si>
  <si>
    <t>2501  TO  3500</t>
  </si>
  <si>
    <t>3501  TO  5000</t>
  </si>
  <si>
    <t>5001  TO  10000</t>
  </si>
  <si>
    <t>10001  &amp;  ABOVE</t>
  </si>
  <si>
    <t>5)</t>
  </si>
  <si>
    <t>2001   -   2500</t>
  </si>
  <si>
    <t>2500   -   3500</t>
  </si>
  <si>
    <t>3501   -   5000</t>
  </si>
  <si>
    <t>5001   -   10000</t>
  </si>
  <si>
    <t>10001 -15000</t>
  </si>
  <si>
    <t>10001 (MAR . TO  JAN. )</t>
  </si>
  <si>
    <t>15001  &amp;  above</t>
  </si>
  <si>
    <t>IN FEB.</t>
  </si>
  <si>
    <t>D.A.</t>
  </si>
  <si>
    <t>NEW</t>
  </si>
  <si>
    <t>OLD</t>
  </si>
  <si>
    <t>MONTH</t>
  </si>
  <si>
    <t>G.P.F.</t>
  </si>
  <si>
    <t>3501-6000</t>
  </si>
  <si>
    <t>6001 &amp; above</t>
  </si>
  <si>
    <t>Jan99-Aug99</t>
  </si>
  <si>
    <t>Jul99-Nov99</t>
  </si>
  <si>
    <t>Jan00-Jul00</t>
  </si>
  <si>
    <t>jan02-jul03</t>
  </si>
  <si>
    <t>Apr02-Mar03</t>
  </si>
  <si>
    <t>Apr02-Jul03</t>
  </si>
  <si>
    <t>1.75% (44.50 &amp; 46.25 )</t>
  </si>
  <si>
    <t>1% g.p.f.</t>
  </si>
  <si>
    <t>Jul02-jul03</t>
  </si>
  <si>
    <t>4% (44.5 &amp; 48.5)</t>
  </si>
  <si>
    <t>41.5%-44.5%</t>
  </si>
  <si>
    <t>Jan03-Aug03</t>
  </si>
  <si>
    <t>6.25% (44.5 &amp; 50.75)</t>
  </si>
  <si>
    <t>2%cash</t>
  </si>
  <si>
    <t>Apr03-July03</t>
  </si>
  <si>
    <t xml:space="preserve">10.5% ( 44.5 &amp; 55)  </t>
  </si>
  <si>
    <t>1%G.P.F.</t>
  </si>
  <si>
    <t>50% MERGE IN BASIC AS DEARNESS PAY</t>
  </si>
  <si>
    <t>INTERIUM RELIEF</t>
  </si>
  <si>
    <t>minimum  Rs. 100/-</t>
  </si>
  <si>
    <t xml:space="preserve">        Deliwages Rate</t>
  </si>
  <si>
    <t>Date</t>
  </si>
  <si>
    <t>Amt.</t>
  </si>
  <si>
    <t>1.8.94</t>
  </si>
  <si>
    <t>21.10.94</t>
  </si>
  <si>
    <t>21.3.95</t>
  </si>
  <si>
    <t>21.6.95</t>
  </si>
  <si>
    <t>21.7.95</t>
  </si>
  <si>
    <t>21.5.96</t>
  </si>
  <si>
    <t>21.10.96</t>
  </si>
  <si>
    <t>16.5.97</t>
  </si>
  <si>
    <t>21.11.97</t>
  </si>
  <si>
    <t>21.5.98</t>
  </si>
  <si>
    <t>21.9.98</t>
  </si>
  <si>
    <t>21.7.99</t>
  </si>
  <si>
    <t>21.9.99</t>
  </si>
  <si>
    <t>20.1.00</t>
  </si>
  <si>
    <t>Upto 400</t>
  </si>
  <si>
    <t>400 to 499.99</t>
  </si>
  <si>
    <t>500 to 599.99</t>
  </si>
  <si>
    <t>600 to 799.99</t>
  </si>
  <si>
    <t>800 to 999.99</t>
  </si>
  <si>
    <t>1000 to 1199.99</t>
  </si>
  <si>
    <t>1200 to 1499.99</t>
  </si>
  <si>
    <t>1500 and above</t>
  </si>
  <si>
    <t>-00</t>
  </si>
  <si>
    <t>-01</t>
  </si>
  <si>
    <t>-02</t>
  </si>
  <si>
    <t>-03</t>
  </si>
  <si>
    <t>-04</t>
  </si>
  <si>
    <t>-05</t>
  </si>
  <si>
    <t>-06</t>
  </si>
  <si>
    <t>-07</t>
  </si>
  <si>
    <t>-08</t>
  </si>
  <si>
    <t>-09</t>
  </si>
  <si>
    <t>G.P.F.Interest</t>
  </si>
  <si>
    <t>Dearness Allowance 6th Pay</t>
  </si>
  <si>
    <t>Month</t>
  </si>
  <si>
    <t>Due</t>
  </si>
  <si>
    <t>Drawn</t>
  </si>
  <si>
    <t>Difference</t>
  </si>
  <si>
    <t>Sr</t>
  </si>
  <si>
    <t>Basic</t>
  </si>
  <si>
    <t>H.R.A.</t>
  </si>
  <si>
    <t>TA</t>
  </si>
  <si>
    <t>Total</t>
  </si>
  <si>
    <t>PT</t>
  </si>
  <si>
    <t>Net</t>
  </si>
  <si>
    <t>GRADE PAY</t>
  </si>
  <si>
    <t xml:space="preserve">NEW   INCREMENTS </t>
  </si>
  <si>
    <t xml:space="preserve">OLD  INCREMENTS </t>
  </si>
  <si>
    <t>Name</t>
  </si>
  <si>
    <t>Post</t>
  </si>
  <si>
    <t>Office</t>
  </si>
  <si>
    <t>TOTAL</t>
  </si>
  <si>
    <t>C.L.A.</t>
  </si>
  <si>
    <t>LESS</t>
  </si>
  <si>
    <t>P.T.</t>
  </si>
  <si>
    <t>NET</t>
  </si>
  <si>
    <t>-</t>
  </si>
  <si>
    <t>G.P.</t>
  </si>
  <si>
    <t>H.R.A</t>
  </si>
  <si>
    <t>C L A</t>
  </si>
  <si>
    <t>Vr.</t>
  </si>
  <si>
    <t>33/14.2.06</t>
  </si>
  <si>
    <t>44/9.3.06</t>
  </si>
  <si>
    <t>8/12.4.06</t>
  </si>
  <si>
    <t>73/28.4.06</t>
  </si>
  <si>
    <t>93/31.5.06</t>
  </si>
  <si>
    <t>6/3.7.06</t>
  </si>
  <si>
    <t>92/31.7.06</t>
  </si>
  <si>
    <t>67/23.8.06</t>
  </si>
  <si>
    <t>128/30.9.06</t>
  </si>
  <si>
    <t>91/17.10.06</t>
  </si>
  <si>
    <t>14/2.12.06</t>
  </si>
  <si>
    <t>59/12.1.07</t>
  </si>
  <si>
    <t>139/31.1.07</t>
  </si>
  <si>
    <t>5/2.3.07</t>
  </si>
  <si>
    <t>72/20.4.07</t>
  </si>
  <si>
    <t>68/3.5.07</t>
  </si>
  <si>
    <t>128/30.5.07</t>
  </si>
  <si>
    <t>117/29.6.07</t>
  </si>
  <si>
    <t>39/13.8.07</t>
  </si>
  <si>
    <t>29.3.9.07</t>
  </si>
  <si>
    <t>8/3.10.07</t>
  </si>
  <si>
    <t>2/1.11.07</t>
  </si>
  <si>
    <t>157/30.11.07</t>
  </si>
  <si>
    <t>94/29.12.07</t>
  </si>
  <si>
    <t>30/8.2.08</t>
  </si>
  <si>
    <t>21/4.3.08</t>
  </si>
  <si>
    <t>5/10.4.08</t>
  </si>
  <si>
    <t>7/5.5.08</t>
  </si>
  <si>
    <t>37/27.05.08</t>
  </si>
  <si>
    <t>42/8.7.08</t>
  </si>
  <si>
    <t>117/29.7.08</t>
  </si>
  <si>
    <t>3/1.9.08</t>
  </si>
  <si>
    <t>135/29.9.08</t>
  </si>
  <si>
    <t>49/21.10.08</t>
  </si>
  <si>
    <t>47/29.11.08</t>
  </si>
  <si>
    <t>3/1.1.09</t>
  </si>
  <si>
    <t>108/2.2.09</t>
  </si>
  <si>
    <t>88/26.2.09</t>
  </si>
  <si>
    <t>DA</t>
  </si>
  <si>
    <t>-10</t>
  </si>
  <si>
    <t>-11</t>
  </si>
  <si>
    <t>-13</t>
  </si>
  <si>
    <t>30.11.11</t>
  </si>
  <si>
    <t>01.04.11</t>
  </si>
  <si>
    <t>01.12.11</t>
  </si>
  <si>
    <t>31.03.12</t>
  </si>
  <si>
    <t>-14</t>
  </si>
  <si>
    <t>-15</t>
  </si>
  <si>
    <t>-16</t>
  </si>
  <si>
    <t>-17</t>
  </si>
  <si>
    <t>6th Pay</t>
  </si>
  <si>
    <t>5400 &amp; Above</t>
  </si>
  <si>
    <t>Below 4400</t>
  </si>
  <si>
    <t>4400-5399</t>
  </si>
  <si>
    <t>Shri K.P.Tiwari</t>
  </si>
  <si>
    <t xml:space="preserve">Arrears </t>
  </si>
  <si>
    <t>01.04.16</t>
  </si>
  <si>
    <t>30.09.17</t>
  </si>
  <si>
    <t>30.06.17</t>
  </si>
  <si>
    <t>01.07.17</t>
  </si>
  <si>
    <t>30.06.16</t>
  </si>
  <si>
    <t>01.07.16</t>
  </si>
  <si>
    <t>30.09.16</t>
  </si>
  <si>
    <t>31.03.17</t>
  </si>
  <si>
    <t>01.10.16</t>
  </si>
  <si>
    <t>31.12.16</t>
  </si>
  <si>
    <t>01.04.17</t>
  </si>
  <si>
    <t>01.10.17</t>
  </si>
  <si>
    <t>31.12.17</t>
  </si>
  <si>
    <t>01.01.18</t>
  </si>
  <si>
    <t>31.03.18</t>
  </si>
  <si>
    <t>Public Works Sub Division Amravati</t>
  </si>
  <si>
    <t>Mazur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</si>
</sst>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dddd\,\ mmmm\ dd\,\ yyyy"/>
    <numFmt numFmtId="173" formatCode="mmm\-yyyy"/>
    <numFmt numFmtId="174" formatCode="0.0"/>
    <numFmt numFmtId="175" formatCode="0.0%"/>
    <numFmt numFmtId="176" formatCode="00000"/>
    <numFmt numFmtId="177" formatCode="0.000"/>
    <numFmt numFmtId="178" formatCode="mmm/yyyy"/>
    <numFmt numFmtId="179" formatCode="[$-409]mmm\-yy;@"/>
    <numFmt numFmtId="180" formatCode="[$-409]d\-mmm\-yy;@"/>
    <numFmt numFmtId="181" formatCode="[$-409]mmmm\-yy;@"/>
    <numFmt numFmtId="182" formatCode="0.0000"/>
    <numFmt numFmtId="183" formatCode="[$-409]dd\-mmm\-yy;@"/>
  </numFmts>
  <fonts count="3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Book Antiqua"/>
      <family val="1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4"/>
      <color indexed="16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b/>
      <sz val="10"/>
      <name val="Book Antiqua"/>
      <family val="1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14" fontId="0" fillId="0" borderId="0" xfId="0" applyNumberFormat="1" applyAlignment="1">
      <alignment/>
    </xf>
    <xf numFmtId="15" fontId="0" fillId="0" borderId="0" xfId="0" applyNumberFormat="1" applyAlignment="1">
      <alignment/>
    </xf>
    <xf numFmtId="1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/>
    </xf>
    <xf numFmtId="9" fontId="1" fillId="0" borderId="0" xfId="59" applyFont="1" applyAlignment="1">
      <alignment/>
    </xf>
    <xf numFmtId="0" fontId="1" fillId="0" borderId="0" xfId="59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17" fontId="0" fillId="0" borderId="0" xfId="0" applyNumberFormat="1" applyAlignment="1">
      <alignment/>
    </xf>
    <xf numFmtId="17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2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9" fillId="8" borderId="0" xfId="0" applyFont="1" applyFill="1" applyAlignment="1">
      <alignment vertical="center"/>
    </xf>
    <xf numFmtId="0" fontId="30" fillId="8" borderId="0" xfId="0" applyFont="1" applyFill="1" applyAlignment="1">
      <alignment vertical="center"/>
    </xf>
    <xf numFmtId="179" fontId="29" fillId="8" borderId="0" xfId="0" applyNumberFormat="1" applyFont="1" applyFill="1" applyAlignment="1">
      <alignment vertical="center"/>
    </xf>
    <xf numFmtId="9" fontId="29" fillId="8" borderId="0" xfId="0" applyNumberFormat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5" fillId="3" borderId="10" xfId="0" applyFont="1" applyFill="1" applyBorder="1" applyAlignment="1">
      <alignment vertical="center"/>
    </xf>
    <xf numFmtId="0" fontId="25" fillId="3" borderId="11" xfId="0" applyNumberFormat="1" applyFont="1" applyFill="1" applyBorder="1" applyAlignment="1">
      <alignment vertical="center"/>
    </xf>
    <xf numFmtId="10" fontId="25" fillId="3" borderId="11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179" fontId="2" fillId="0" borderId="12" xfId="0" applyNumberFormat="1" applyFont="1" applyBorder="1" applyAlignment="1">
      <alignment vertical="center"/>
    </xf>
    <xf numFmtId="0" fontId="25" fillId="24" borderId="12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179" fontId="27" fillId="5" borderId="15" xfId="0" applyNumberFormat="1" applyFont="1" applyFill="1" applyBorder="1" applyAlignment="1">
      <alignment vertical="center"/>
    </xf>
    <xf numFmtId="0" fontId="27" fillId="5" borderId="16" xfId="0" applyFont="1" applyFill="1" applyBorder="1" applyAlignment="1">
      <alignment vertical="center"/>
    </xf>
    <xf numFmtId="179" fontId="27" fillId="5" borderId="17" xfId="0" applyNumberFormat="1" applyFont="1" applyFill="1" applyBorder="1" applyAlignment="1">
      <alignment vertical="center"/>
    </xf>
    <xf numFmtId="0" fontId="27" fillId="5" borderId="0" xfId="0" applyNumberFormat="1" applyFont="1" applyFill="1" applyBorder="1" applyAlignment="1">
      <alignment vertical="center"/>
    </xf>
    <xf numFmtId="179" fontId="26" fillId="25" borderId="15" xfId="0" applyNumberFormat="1" applyFont="1" applyFill="1" applyBorder="1" applyAlignment="1">
      <alignment vertical="center"/>
    </xf>
    <xf numFmtId="0" fontId="26" fillId="25" borderId="18" xfId="0" applyNumberFormat="1" applyFont="1" applyFill="1" applyBorder="1" applyAlignment="1">
      <alignment horizontal="center" vertical="center"/>
    </xf>
    <xf numFmtId="0" fontId="26" fillId="25" borderId="16" xfId="0" applyFont="1" applyFill="1" applyBorder="1" applyAlignment="1">
      <alignment vertical="center"/>
    </xf>
    <xf numFmtId="179" fontId="26" fillId="25" borderId="17" xfId="0" applyNumberFormat="1" applyFont="1" applyFill="1" applyBorder="1" applyAlignment="1">
      <alignment vertical="center"/>
    </xf>
    <xf numFmtId="0" fontId="26" fillId="25" borderId="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17" fontId="0" fillId="0" borderId="0" xfId="0" applyNumberFormat="1" applyAlignment="1">
      <alignment horizontal="left"/>
    </xf>
    <xf numFmtId="0" fontId="33" fillId="26" borderId="0" xfId="0" applyFont="1" applyFill="1" applyAlignment="1">
      <alignment/>
    </xf>
    <xf numFmtId="0" fontId="1" fillId="0" borderId="19" xfId="0" applyNumberFormat="1" applyFont="1" applyBorder="1" applyAlignment="1">
      <alignment vertical="center"/>
    </xf>
    <xf numFmtId="179" fontId="1" fillId="0" borderId="20" xfId="0" applyNumberFormat="1" applyFont="1" applyBorder="1" applyAlignment="1">
      <alignment vertical="center"/>
    </xf>
    <xf numFmtId="179" fontId="1" fillId="0" borderId="21" xfId="0" applyNumberFormat="1" applyFont="1" applyBorder="1" applyAlignment="1">
      <alignment vertical="center"/>
    </xf>
    <xf numFmtId="0" fontId="1" fillId="0" borderId="22" xfId="0" applyNumberFormat="1" applyFont="1" applyBorder="1" applyAlignment="1">
      <alignment vertical="center"/>
    </xf>
    <xf numFmtId="0" fontId="1" fillId="0" borderId="23" xfId="0" applyNumberFormat="1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0" fillId="0" borderId="0" xfId="0" applyNumberFormat="1" applyFont="1" applyAlignment="1">
      <alignment horizontal="left"/>
    </xf>
    <xf numFmtId="0" fontId="26" fillId="25" borderId="0" xfId="0" applyNumberFormat="1" applyFont="1" applyFill="1" applyBorder="1" applyAlignment="1">
      <alignment horizontal="right" vertical="center"/>
    </xf>
    <xf numFmtId="0" fontId="27" fillId="5" borderId="18" xfId="0" applyNumberFormat="1" applyFont="1" applyFill="1" applyBorder="1" applyAlignment="1">
      <alignment horizontal="center" vertical="center"/>
    </xf>
    <xf numFmtId="0" fontId="27" fillId="5" borderId="0" xfId="0" applyNumberFormat="1" applyFont="1" applyFill="1" applyBorder="1" applyAlignment="1">
      <alignment horizontal="center" vertical="center"/>
    </xf>
    <xf numFmtId="179" fontId="1" fillId="0" borderId="22" xfId="0" applyNumberFormat="1" applyFont="1" applyBorder="1" applyAlignment="1">
      <alignment vertical="center"/>
    </xf>
    <xf numFmtId="0" fontId="1" fillId="0" borderId="27" xfId="0" applyNumberFormat="1" applyFont="1" applyBorder="1" applyAlignment="1">
      <alignment vertical="center"/>
    </xf>
    <xf numFmtId="179" fontId="1" fillId="0" borderId="23" xfId="0" applyNumberFormat="1" applyFont="1" applyBorder="1" applyAlignment="1">
      <alignment vertical="center"/>
    </xf>
    <xf numFmtId="179" fontId="1" fillId="0" borderId="18" xfId="0" applyNumberFormat="1" applyFont="1" applyBorder="1" applyAlignment="1">
      <alignment vertical="center"/>
    </xf>
    <xf numFmtId="179" fontId="1" fillId="0" borderId="12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43" xfId="0" applyFont="1" applyBorder="1" applyAlignment="1">
      <alignment vertical="center"/>
    </xf>
    <xf numFmtId="0" fontId="24" fillId="0" borderId="28" xfId="0" applyFont="1" applyBorder="1" applyAlignment="1">
      <alignment horizontal="center" vertical="center"/>
    </xf>
    <xf numFmtId="16" fontId="24" fillId="0" borderId="11" xfId="0" applyNumberFormat="1" applyFont="1" applyBorder="1" applyAlignment="1">
      <alignment horizontal="center" vertical="center"/>
    </xf>
    <xf numFmtId="0" fontId="24" fillId="0" borderId="44" xfId="0" applyFont="1" applyBorder="1" applyAlignment="1">
      <alignment vertical="center"/>
    </xf>
    <xf numFmtId="0" fontId="24" fillId="0" borderId="45" xfId="0" applyFont="1" applyBorder="1" applyAlignment="1">
      <alignment vertical="center"/>
    </xf>
    <xf numFmtId="0" fontId="24" fillId="0" borderId="46" xfId="0" applyFont="1" applyBorder="1" applyAlignment="1">
      <alignment vertical="center"/>
    </xf>
    <xf numFmtId="179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47" xfId="0" applyFont="1" applyBorder="1" applyAlignment="1">
      <alignment vertical="center"/>
    </xf>
    <xf numFmtId="0" fontId="24" fillId="0" borderId="48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49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50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51" xfId="0" applyFont="1" applyBorder="1" applyAlignment="1">
      <alignment vertical="center"/>
    </xf>
    <xf numFmtId="0" fontId="24" fillId="0" borderId="52" xfId="0" applyFont="1" applyBorder="1" applyAlignment="1">
      <alignment vertical="center"/>
    </xf>
    <xf numFmtId="0" fontId="24" fillId="0" borderId="53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31" fillId="0" borderId="25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20" xfId="0" applyFont="1" applyBorder="1" applyAlignment="1">
      <alignment vertical="center"/>
    </xf>
    <xf numFmtId="0" fontId="31" fillId="0" borderId="20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54" xfId="0" applyFont="1" applyBorder="1" applyAlignment="1">
      <alignment vertical="center"/>
    </xf>
    <xf numFmtId="0" fontId="31" fillId="0" borderId="55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1" fillId="0" borderId="21" xfId="0" applyNumberFormat="1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9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25" fillId="25" borderId="10" xfId="0" applyFont="1" applyFill="1" applyBorder="1" applyAlignment="1">
      <alignment horizontal="center" vertical="center"/>
    </xf>
    <xf numFmtId="0" fontId="25" fillId="25" borderId="43" xfId="0" applyFont="1" applyFill="1" applyBorder="1" applyAlignment="1">
      <alignment horizontal="center" vertical="center"/>
    </xf>
    <xf numFmtId="0" fontId="25" fillId="25" borderId="11" xfId="0" applyFont="1" applyFill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2"/>
  <sheetViews>
    <sheetView zoomScale="140" zoomScaleNormal="140" zoomScalePageLayoutView="0" workbookViewId="0" topLeftCell="A1">
      <selection activeCell="C228" sqref="C228"/>
    </sheetView>
  </sheetViews>
  <sheetFormatPr defaultColWidth="9.140625" defaultRowHeight="12.75"/>
  <cols>
    <col min="3" max="3" width="10.28125" style="0" customWidth="1"/>
    <col min="7" max="7" width="13.421875" style="0" customWidth="1"/>
    <col min="8" max="8" width="10.57421875" style="0" customWidth="1"/>
    <col min="9" max="9" width="13.00390625" style="0" customWidth="1"/>
    <col min="10" max="10" width="11.421875" style="0" customWidth="1"/>
    <col min="11" max="11" width="12.7109375" style="0" customWidth="1"/>
    <col min="12" max="12" width="11.8515625" style="0" customWidth="1"/>
    <col min="13" max="14" width="12.8515625" style="0" customWidth="1"/>
  </cols>
  <sheetData>
    <row r="1" ht="12.75">
      <c r="C1" t="s">
        <v>0</v>
      </c>
    </row>
    <row r="2" ht="12.75">
      <c r="C2" t="s">
        <v>1</v>
      </c>
    </row>
    <row r="3" spans="2:3" ht="12.75">
      <c r="B3" t="s">
        <v>2</v>
      </c>
      <c r="C3" t="s">
        <v>3</v>
      </c>
    </row>
    <row r="4" spans="3:20" ht="12.75">
      <c r="C4" t="s">
        <v>4</v>
      </c>
      <c r="H4" t="s">
        <v>5</v>
      </c>
      <c r="I4" t="s">
        <v>6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P4" t="s">
        <v>8</v>
      </c>
      <c r="R4" t="s">
        <v>9</v>
      </c>
      <c r="T4" t="s">
        <v>10</v>
      </c>
    </row>
    <row r="5" spans="4:20" ht="12.75">
      <c r="D5" t="s">
        <v>11</v>
      </c>
      <c r="E5" t="s">
        <v>12</v>
      </c>
      <c r="I5" t="s">
        <v>13</v>
      </c>
      <c r="J5" t="s">
        <v>13</v>
      </c>
      <c r="K5" t="s">
        <v>14</v>
      </c>
      <c r="L5" t="s">
        <v>14</v>
      </c>
      <c r="M5" t="s">
        <v>15</v>
      </c>
      <c r="N5" t="s">
        <v>15</v>
      </c>
      <c r="O5">
        <v>0</v>
      </c>
      <c r="P5">
        <v>150</v>
      </c>
      <c r="Q5">
        <v>0</v>
      </c>
      <c r="R5">
        <v>70</v>
      </c>
      <c r="S5">
        <v>0</v>
      </c>
      <c r="T5">
        <v>30</v>
      </c>
    </row>
    <row r="6" spans="4:20" ht="12.75">
      <c r="D6" t="s">
        <v>13</v>
      </c>
      <c r="E6" t="s">
        <v>16</v>
      </c>
      <c r="G6" t="s">
        <v>17</v>
      </c>
      <c r="H6">
        <v>0</v>
      </c>
      <c r="I6">
        <v>125</v>
      </c>
      <c r="J6">
        <v>150</v>
      </c>
      <c r="K6">
        <v>60</v>
      </c>
      <c r="L6">
        <v>70</v>
      </c>
      <c r="M6">
        <v>27</v>
      </c>
      <c r="N6">
        <v>30</v>
      </c>
      <c r="O6">
        <v>950</v>
      </c>
      <c r="P6">
        <v>250</v>
      </c>
      <c r="Q6">
        <v>950</v>
      </c>
      <c r="R6">
        <v>120</v>
      </c>
      <c r="S6">
        <v>950</v>
      </c>
      <c r="T6">
        <v>50</v>
      </c>
    </row>
    <row r="7" spans="4:20" ht="12.75">
      <c r="D7" t="s">
        <v>14</v>
      </c>
      <c r="E7" t="s">
        <v>18</v>
      </c>
      <c r="G7" t="s">
        <v>19</v>
      </c>
      <c r="H7">
        <v>949</v>
      </c>
      <c r="I7">
        <v>210</v>
      </c>
      <c r="J7">
        <v>250</v>
      </c>
      <c r="K7">
        <v>100</v>
      </c>
      <c r="L7">
        <v>120</v>
      </c>
      <c r="M7">
        <v>45</v>
      </c>
      <c r="N7">
        <v>50</v>
      </c>
      <c r="O7">
        <v>1500</v>
      </c>
      <c r="P7">
        <v>450</v>
      </c>
      <c r="Q7">
        <v>1500</v>
      </c>
      <c r="R7">
        <v>220</v>
      </c>
      <c r="S7">
        <v>1500</v>
      </c>
      <c r="T7">
        <v>100</v>
      </c>
    </row>
    <row r="8" spans="4:20" ht="12.75">
      <c r="D8" t="s">
        <v>15</v>
      </c>
      <c r="E8" t="s">
        <v>20</v>
      </c>
      <c r="G8" t="s">
        <v>21</v>
      </c>
      <c r="H8">
        <v>1499</v>
      </c>
      <c r="I8">
        <v>375</v>
      </c>
      <c r="J8">
        <v>450</v>
      </c>
      <c r="K8">
        <v>180</v>
      </c>
      <c r="L8">
        <v>220</v>
      </c>
      <c r="M8">
        <v>90</v>
      </c>
      <c r="N8">
        <v>100</v>
      </c>
      <c r="O8">
        <v>2800</v>
      </c>
      <c r="P8">
        <v>600</v>
      </c>
      <c r="Q8">
        <v>2800</v>
      </c>
      <c r="R8">
        <v>300</v>
      </c>
      <c r="S8">
        <v>2800</v>
      </c>
      <c r="T8">
        <v>150</v>
      </c>
    </row>
    <row r="9" spans="7:20" ht="12.75">
      <c r="G9" t="s">
        <v>22</v>
      </c>
      <c r="H9">
        <v>2799</v>
      </c>
      <c r="I9">
        <v>500</v>
      </c>
      <c r="J9">
        <v>600</v>
      </c>
      <c r="K9">
        <v>250</v>
      </c>
      <c r="L9">
        <v>300</v>
      </c>
      <c r="M9">
        <v>130</v>
      </c>
      <c r="N9">
        <v>150</v>
      </c>
      <c r="O9">
        <v>3600</v>
      </c>
      <c r="P9">
        <v>800</v>
      </c>
      <c r="Q9">
        <v>3600</v>
      </c>
      <c r="R9">
        <v>400</v>
      </c>
      <c r="S9">
        <v>3600</v>
      </c>
      <c r="T9">
        <v>200</v>
      </c>
    </row>
    <row r="10" spans="7:20" ht="12.75">
      <c r="G10" t="s">
        <v>23</v>
      </c>
      <c r="H10">
        <v>3599</v>
      </c>
      <c r="I10">
        <v>650</v>
      </c>
      <c r="J10">
        <v>800</v>
      </c>
      <c r="K10">
        <v>330</v>
      </c>
      <c r="L10">
        <v>400</v>
      </c>
      <c r="M10">
        <v>175</v>
      </c>
      <c r="N10">
        <v>200</v>
      </c>
      <c r="O10">
        <v>4500</v>
      </c>
      <c r="P10">
        <v>1000</v>
      </c>
      <c r="Q10">
        <v>4500</v>
      </c>
      <c r="R10">
        <v>500</v>
      </c>
      <c r="S10">
        <v>4500</v>
      </c>
      <c r="T10">
        <v>300</v>
      </c>
    </row>
    <row r="11" spans="7:14" ht="12.75">
      <c r="G11" t="s">
        <v>24</v>
      </c>
      <c r="H11">
        <v>4499</v>
      </c>
      <c r="I11">
        <v>800</v>
      </c>
      <c r="J11">
        <v>1000</v>
      </c>
      <c r="K11">
        <v>400</v>
      </c>
      <c r="L11">
        <v>500</v>
      </c>
      <c r="M11">
        <v>250</v>
      </c>
      <c r="N11">
        <v>300</v>
      </c>
    </row>
    <row r="12" spans="2:3" ht="12.75">
      <c r="B12" t="s">
        <v>25</v>
      </c>
      <c r="C12" t="s">
        <v>26</v>
      </c>
    </row>
    <row r="13" spans="3:6" ht="12.75">
      <c r="C13" t="s">
        <v>27</v>
      </c>
      <c r="F13" t="s">
        <v>28</v>
      </c>
    </row>
    <row r="14" ht="12.75">
      <c r="F14" t="s">
        <v>29</v>
      </c>
    </row>
    <row r="15" ht="12.75">
      <c r="C15" t="s">
        <v>4</v>
      </c>
    </row>
    <row r="16" spans="2:11" ht="12.75">
      <c r="B16" t="s">
        <v>2</v>
      </c>
      <c r="C16" t="s">
        <v>30</v>
      </c>
      <c r="F16">
        <v>400</v>
      </c>
      <c r="J16">
        <v>0</v>
      </c>
      <c r="K16">
        <v>75</v>
      </c>
    </row>
    <row r="17" spans="2:11" ht="12.75">
      <c r="B17" t="s">
        <v>25</v>
      </c>
      <c r="C17" t="s">
        <v>31</v>
      </c>
      <c r="F17">
        <v>200</v>
      </c>
      <c r="J17">
        <v>6500</v>
      </c>
      <c r="K17">
        <v>200</v>
      </c>
    </row>
    <row r="18" spans="2:11" ht="12.75">
      <c r="B18" t="s">
        <v>32</v>
      </c>
      <c r="C18" t="s">
        <v>33</v>
      </c>
      <c r="F18">
        <v>75</v>
      </c>
      <c r="J18">
        <v>8000</v>
      </c>
      <c r="K18">
        <v>400</v>
      </c>
    </row>
    <row r="22" spans="2:3" ht="12.75">
      <c r="B22" t="s">
        <v>32</v>
      </c>
      <c r="C22" t="s">
        <v>34</v>
      </c>
    </row>
    <row r="23" spans="3:6" ht="12.75">
      <c r="C23" t="s">
        <v>35</v>
      </c>
      <c r="F23" t="s">
        <v>36</v>
      </c>
    </row>
    <row r="24" spans="3:13" ht="12.75">
      <c r="C24" t="s">
        <v>4</v>
      </c>
      <c r="F24" t="s">
        <v>29</v>
      </c>
      <c r="G24" s="53" t="s">
        <v>212</v>
      </c>
      <c r="M24" t="s">
        <v>37</v>
      </c>
    </row>
    <row r="25" spans="2:15" ht="12.75">
      <c r="B25" t="s">
        <v>2</v>
      </c>
      <c r="C25" t="s">
        <v>38</v>
      </c>
      <c r="F25">
        <v>25</v>
      </c>
      <c r="G25" s="53">
        <f>3000*1.86</f>
        <v>5580</v>
      </c>
      <c r="H25">
        <v>0</v>
      </c>
      <c r="I25">
        <v>25</v>
      </c>
      <c r="M25" t="s">
        <v>13</v>
      </c>
      <c r="N25" t="s">
        <v>15</v>
      </c>
      <c r="O25" t="s">
        <v>14</v>
      </c>
    </row>
    <row r="26" spans="2:15" ht="12.75">
      <c r="B26" t="s">
        <v>25</v>
      </c>
      <c r="C26" t="s">
        <v>39</v>
      </c>
      <c r="F26">
        <v>35</v>
      </c>
      <c r="G26" s="53">
        <f>4500*1.86</f>
        <v>8370</v>
      </c>
      <c r="H26">
        <v>3000</v>
      </c>
      <c r="I26">
        <v>35</v>
      </c>
      <c r="K26" t="s">
        <v>17</v>
      </c>
      <c r="M26">
        <v>30</v>
      </c>
      <c r="N26">
        <v>25</v>
      </c>
      <c r="O26">
        <v>20</v>
      </c>
    </row>
    <row r="27" spans="2:15" ht="12.75">
      <c r="B27" t="s">
        <v>32</v>
      </c>
      <c r="C27" t="s">
        <v>40</v>
      </c>
      <c r="F27">
        <v>65</v>
      </c>
      <c r="G27" s="53">
        <f>6000*1.86</f>
        <v>11160</v>
      </c>
      <c r="H27">
        <v>4500</v>
      </c>
      <c r="I27">
        <v>65</v>
      </c>
      <c r="K27" t="s">
        <v>19</v>
      </c>
      <c r="M27">
        <v>45</v>
      </c>
      <c r="N27">
        <v>35</v>
      </c>
      <c r="O27">
        <v>20</v>
      </c>
    </row>
    <row r="28" spans="2:15" ht="12.75">
      <c r="B28" t="s">
        <v>41</v>
      </c>
      <c r="C28" t="s">
        <v>42</v>
      </c>
      <c r="F28">
        <v>120</v>
      </c>
      <c r="H28">
        <v>6000</v>
      </c>
      <c r="I28">
        <v>120</v>
      </c>
      <c r="K28" t="s">
        <v>43</v>
      </c>
      <c r="M28">
        <v>75</v>
      </c>
      <c r="N28">
        <v>50</v>
      </c>
      <c r="O28">
        <v>20</v>
      </c>
    </row>
    <row r="29" spans="11:15" ht="12.75">
      <c r="K29" t="s">
        <v>44</v>
      </c>
      <c r="M29">
        <v>100</v>
      </c>
      <c r="N29">
        <v>75</v>
      </c>
      <c r="O29">
        <v>20</v>
      </c>
    </row>
    <row r="31" spans="2:3" ht="12.75">
      <c r="B31" t="s">
        <v>41</v>
      </c>
      <c r="C31" t="s">
        <v>45</v>
      </c>
    </row>
    <row r="33" spans="3:8" ht="12.75">
      <c r="C33" s="1">
        <v>27485</v>
      </c>
      <c r="F33">
        <v>0</v>
      </c>
      <c r="G33">
        <v>0</v>
      </c>
      <c r="H33" s="1">
        <v>32219</v>
      </c>
    </row>
    <row r="34" spans="3:13" ht="12.75">
      <c r="C34" s="1" t="s">
        <v>115</v>
      </c>
      <c r="E34">
        <v>0</v>
      </c>
      <c r="F34">
        <v>400</v>
      </c>
      <c r="G34">
        <v>2</v>
      </c>
      <c r="H34" s="1" t="s">
        <v>115</v>
      </c>
      <c r="J34">
        <v>0</v>
      </c>
      <c r="L34">
        <v>0</v>
      </c>
      <c r="M34">
        <v>0</v>
      </c>
    </row>
    <row r="35" spans="3:13" ht="12.75">
      <c r="C35" t="s">
        <v>116</v>
      </c>
      <c r="E35">
        <v>2</v>
      </c>
      <c r="F35">
        <v>500</v>
      </c>
      <c r="G35">
        <v>4</v>
      </c>
      <c r="H35" t="s">
        <v>116</v>
      </c>
      <c r="J35">
        <v>0</v>
      </c>
      <c r="L35">
        <v>400</v>
      </c>
      <c r="M35">
        <v>0</v>
      </c>
    </row>
    <row r="36" spans="3:13" ht="12.75">
      <c r="C36" t="s">
        <v>117</v>
      </c>
      <c r="E36">
        <v>4</v>
      </c>
      <c r="F36">
        <v>600</v>
      </c>
      <c r="G36">
        <v>6</v>
      </c>
      <c r="H36" t="s">
        <v>117</v>
      </c>
      <c r="J36">
        <v>0</v>
      </c>
      <c r="L36">
        <v>500</v>
      </c>
      <c r="M36">
        <v>0</v>
      </c>
    </row>
    <row r="37" spans="3:13" ht="12.75">
      <c r="C37" t="s">
        <v>118</v>
      </c>
      <c r="E37">
        <v>6</v>
      </c>
      <c r="F37">
        <v>800</v>
      </c>
      <c r="G37">
        <v>8</v>
      </c>
      <c r="H37" t="s">
        <v>118</v>
      </c>
      <c r="J37">
        <v>0</v>
      </c>
      <c r="L37">
        <v>600</v>
      </c>
      <c r="M37">
        <v>0</v>
      </c>
    </row>
    <row r="38" spans="3:13" ht="12.75">
      <c r="C38" t="s">
        <v>119</v>
      </c>
      <c r="E38">
        <v>8</v>
      </c>
      <c r="F38">
        <v>1000</v>
      </c>
      <c r="G38">
        <v>11</v>
      </c>
      <c r="H38" t="s">
        <v>119</v>
      </c>
      <c r="J38">
        <v>15</v>
      </c>
      <c r="L38">
        <v>800</v>
      </c>
      <c r="M38">
        <v>15</v>
      </c>
    </row>
    <row r="39" spans="3:13" ht="12.75">
      <c r="C39" t="s">
        <v>120</v>
      </c>
      <c r="E39">
        <v>11</v>
      </c>
      <c r="F39">
        <v>1200</v>
      </c>
      <c r="G39">
        <v>15</v>
      </c>
      <c r="H39" t="s">
        <v>120</v>
      </c>
      <c r="J39">
        <v>15</v>
      </c>
      <c r="L39">
        <v>1000</v>
      </c>
      <c r="M39">
        <v>15</v>
      </c>
    </row>
    <row r="40" spans="3:13" ht="12.75">
      <c r="C40" t="s">
        <v>121</v>
      </c>
      <c r="E40">
        <v>15</v>
      </c>
      <c r="F40">
        <v>1500</v>
      </c>
      <c r="G40">
        <v>20</v>
      </c>
      <c r="H40" t="s">
        <v>121</v>
      </c>
      <c r="J40">
        <v>20</v>
      </c>
      <c r="L40">
        <v>1200</v>
      </c>
      <c r="M40">
        <v>20</v>
      </c>
    </row>
    <row r="41" spans="3:13" ht="12.75">
      <c r="C41" t="s">
        <v>122</v>
      </c>
      <c r="E41">
        <v>20</v>
      </c>
      <c r="H41" t="s">
        <v>122</v>
      </c>
      <c r="J41">
        <v>20</v>
      </c>
      <c r="L41">
        <v>1500</v>
      </c>
      <c r="M41">
        <v>20</v>
      </c>
    </row>
    <row r="45" spans="3:10" ht="12.75">
      <c r="C45" t="s">
        <v>35</v>
      </c>
      <c r="E45" t="s">
        <v>29</v>
      </c>
      <c r="H45" t="s">
        <v>35</v>
      </c>
      <c r="J45" t="s">
        <v>29</v>
      </c>
    </row>
    <row r="46" spans="2:8" ht="12.75">
      <c r="B46" t="s">
        <v>2</v>
      </c>
      <c r="C46" s="1">
        <v>32599</v>
      </c>
      <c r="G46" t="s">
        <v>25</v>
      </c>
      <c r="H46" s="1">
        <v>34455</v>
      </c>
    </row>
    <row r="47" spans="3:13" ht="12.75">
      <c r="C47" t="s">
        <v>46</v>
      </c>
      <c r="E47">
        <v>15</v>
      </c>
      <c r="F47">
        <v>0</v>
      </c>
      <c r="G47">
        <v>0</v>
      </c>
      <c r="H47" t="s">
        <v>47</v>
      </c>
      <c r="J47">
        <v>15</v>
      </c>
      <c r="L47">
        <v>0</v>
      </c>
      <c r="M47">
        <v>15</v>
      </c>
    </row>
    <row r="48" spans="3:13" ht="12.75">
      <c r="C48" t="s">
        <v>48</v>
      </c>
      <c r="E48">
        <v>20</v>
      </c>
      <c r="F48">
        <v>800</v>
      </c>
      <c r="G48">
        <v>15</v>
      </c>
      <c r="H48" t="s">
        <v>49</v>
      </c>
      <c r="J48">
        <v>30</v>
      </c>
      <c r="L48">
        <v>1000</v>
      </c>
      <c r="M48">
        <v>30</v>
      </c>
    </row>
    <row r="49" spans="3:13" ht="12.75">
      <c r="C49" t="s">
        <v>50</v>
      </c>
      <c r="E49">
        <v>30</v>
      </c>
      <c r="F49">
        <v>1200</v>
      </c>
      <c r="G49">
        <v>20</v>
      </c>
      <c r="H49" t="s">
        <v>51</v>
      </c>
      <c r="J49">
        <v>40</v>
      </c>
      <c r="L49">
        <v>2500</v>
      </c>
      <c r="M49">
        <v>40</v>
      </c>
    </row>
    <row r="50" spans="3:13" ht="12.75">
      <c r="C50" t="s">
        <v>51</v>
      </c>
      <c r="E50">
        <v>40</v>
      </c>
      <c r="F50">
        <v>1500</v>
      </c>
      <c r="G50">
        <v>30</v>
      </c>
      <c r="H50" t="s">
        <v>52</v>
      </c>
      <c r="J50">
        <v>60</v>
      </c>
      <c r="L50">
        <v>3500</v>
      </c>
      <c r="M50">
        <v>60</v>
      </c>
    </row>
    <row r="51" spans="3:13" ht="12.75">
      <c r="C51" t="s">
        <v>53</v>
      </c>
      <c r="E51">
        <v>50</v>
      </c>
      <c r="F51">
        <v>2500</v>
      </c>
      <c r="G51">
        <v>40</v>
      </c>
      <c r="H51" t="s">
        <v>54</v>
      </c>
      <c r="J51">
        <v>70</v>
      </c>
      <c r="L51">
        <v>5000</v>
      </c>
      <c r="M51">
        <v>70</v>
      </c>
    </row>
    <row r="52" spans="6:7" ht="12.75">
      <c r="F52">
        <v>3500</v>
      </c>
      <c r="G52">
        <v>50</v>
      </c>
    </row>
    <row r="54" spans="2:8" ht="12.75">
      <c r="B54" t="s">
        <v>32</v>
      </c>
      <c r="C54" s="1">
        <v>35339</v>
      </c>
      <c r="G54" t="s">
        <v>41</v>
      </c>
      <c r="H54" s="1">
        <v>35916</v>
      </c>
    </row>
    <row r="55" spans="3:13" ht="12.75">
      <c r="C55" t="s">
        <v>55</v>
      </c>
      <c r="E55">
        <v>0</v>
      </c>
      <c r="F55">
        <v>0</v>
      </c>
      <c r="G55">
        <v>0</v>
      </c>
      <c r="H55" t="s">
        <v>55</v>
      </c>
      <c r="J55" t="s">
        <v>56</v>
      </c>
      <c r="L55">
        <v>0</v>
      </c>
      <c r="M55">
        <v>0</v>
      </c>
    </row>
    <row r="56" spans="3:13" ht="12.75">
      <c r="C56" t="s">
        <v>57</v>
      </c>
      <c r="E56">
        <v>30</v>
      </c>
      <c r="F56">
        <v>2000</v>
      </c>
      <c r="G56">
        <v>30</v>
      </c>
      <c r="H56" t="s">
        <v>57</v>
      </c>
      <c r="J56">
        <v>30</v>
      </c>
      <c r="L56">
        <v>2000</v>
      </c>
      <c r="M56">
        <v>30</v>
      </c>
    </row>
    <row r="57" spans="3:13" ht="12.75">
      <c r="C57" t="s">
        <v>58</v>
      </c>
      <c r="E57">
        <v>40</v>
      </c>
      <c r="F57">
        <v>2500</v>
      </c>
      <c r="G57">
        <v>40</v>
      </c>
      <c r="H57" t="s">
        <v>58</v>
      </c>
      <c r="J57">
        <v>60</v>
      </c>
      <c r="L57">
        <v>2500</v>
      </c>
      <c r="M57">
        <v>60</v>
      </c>
    </row>
    <row r="58" spans="3:13" ht="12.75">
      <c r="C58" t="s">
        <v>59</v>
      </c>
      <c r="E58">
        <v>60</v>
      </c>
      <c r="F58">
        <v>3500</v>
      </c>
      <c r="G58">
        <v>60</v>
      </c>
      <c r="H58" t="s">
        <v>59</v>
      </c>
      <c r="J58">
        <v>90</v>
      </c>
      <c r="L58">
        <v>3500</v>
      </c>
      <c r="M58">
        <v>90</v>
      </c>
    </row>
    <row r="59" spans="3:13" ht="12.75">
      <c r="C59" t="s">
        <v>60</v>
      </c>
      <c r="E59">
        <v>80</v>
      </c>
      <c r="F59">
        <v>5000</v>
      </c>
      <c r="G59">
        <v>80</v>
      </c>
      <c r="H59" t="s">
        <v>60</v>
      </c>
      <c r="J59">
        <v>120</v>
      </c>
      <c r="L59">
        <v>5000</v>
      </c>
      <c r="M59">
        <v>120</v>
      </c>
    </row>
    <row r="60" spans="3:13" ht="12.75">
      <c r="C60" t="s">
        <v>61</v>
      </c>
      <c r="E60">
        <v>150</v>
      </c>
      <c r="F60">
        <v>10000</v>
      </c>
      <c r="G60">
        <v>150</v>
      </c>
      <c r="H60" t="s">
        <v>61</v>
      </c>
      <c r="J60">
        <v>150</v>
      </c>
      <c r="L60">
        <v>10000</v>
      </c>
      <c r="M60">
        <v>150</v>
      </c>
    </row>
    <row r="63" spans="2:11" ht="12.75">
      <c r="B63" t="s">
        <v>62</v>
      </c>
      <c r="C63" s="1">
        <v>36251</v>
      </c>
      <c r="J63" t="s">
        <v>62</v>
      </c>
      <c r="K63" s="1">
        <v>36617</v>
      </c>
    </row>
    <row r="64" spans="3:16" ht="12.75">
      <c r="C64">
        <v>2000</v>
      </c>
      <c r="E64">
        <v>0</v>
      </c>
      <c r="G64">
        <v>0</v>
      </c>
      <c r="H64">
        <v>0</v>
      </c>
      <c r="K64">
        <v>2000</v>
      </c>
      <c r="M64">
        <v>0</v>
      </c>
      <c r="O64">
        <v>0</v>
      </c>
      <c r="P64">
        <v>0</v>
      </c>
    </row>
    <row r="65" spans="3:16" ht="12.75">
      <c r="C65" t="s">
        <v>63</v>
      </c>
      <c r="E65">
        <v>30</v>
      </c>
      <c r="G65">
        <v>2000</v>
      </c>
      <c r="H65">
        <v>30</v>
      </c>
      <c r="K65" t="s">
        <v>63</v>
      </c>
      <c r="M65">
        <v>30</v>
      </c>
      <c r="O65">
        <v>2000</v>
      </c>
      <c r="P65">
        <v>30</v>
      </c>
    </row>
    <row r="66" spans="3:16" ht="12.75">
      <c r="C66" t="s">
        <v>64</v>
      </c>
      <c r="E66">
        <v>60</v>
      </c>
      <c r="G66">
        <v>2500</v>
      </c>
      <c r="H66">
        <v>60</v>
      </c>
      <c r="K66" t="s">
        <v>64</v>
      </c>
      <c r="M66">
        <v>60</v>
      </c>
      <c r="O66">
        <v>2500</v>
      </c>
      <c r="P66">
        <v>60</v>
      </c>
    </row>
    <row r="67" spans="3:16" ht="12.75">
      <c r="C67" t="s">
        <v>65</v>
      </c>
      <c r="E67">
        <v>90</v>
      </c>
      <c r="G67">
        <v>3500</v>
      </c>
      <c r="H67">
        <v>90</v>
      </c>
      <c r="K67" t="s">
        <v>65</v>
      </c>
      <c r="M67">
        <v>120</v>
      </c>
      <c r="O67">
        <v>3500</v>
      </c>
      <c r="P67">
        <v>120</v>
      </c>
    </row>
    <row r="68" spans="3:16" ht="12.75">
      <c r="C68" t="s">
        <v>66</v>
      </c>
      <c r="E68">
        <v>150</v>
      </c>
      <c r="G68">
        <v>5000</v>
      </c>
      <c r="H68">
        <v>150</v>
      </c>
      <c r="K68" t="s">
        <v>66</v>
      </c>
      <c r="M68">
        <v>175</v>
      </c>
      <c r="O68">
        <v>5000</v>
      </c>
      <c r="P68">
        <v>175</v>
      </c>
    </row>
    <row r="69" spans="3:16" ht="12.75">
      <c r="C69" t="s">
        <v>67</v>
      </c>
      <c r="E69">
        <v>175</v>
      </c>
      <c r="G69">
        <v>10000</v>
      </c>
      <c r="H69">
        <v>175</v>
      </c>
      <c r="K69" t="s">
        <v>68</v>
      </c>
      <c r="M69">
        <v>200</v>
      </c>
      <c r="O69">
        <v>10000</v>
      </c>
      <c r="P69">
        <v>200</v>
      </c>
    </row>
    <row r="70" spans="3:13" ht="12.75">
      <c r="C70" t="s">
        <v>69</v>
      </c>
      <c r="E70">
        <v>200</v>
      </c>
      <c r="G70">
        <v>15000</v>
      </c>
      <c r="H70">
        <v>200</v>
      </c>
      <c r="K70" t="s">
        <v>70</v>
      </c>
      <c r="M70">
        <v>300</v>
      </c>
    </row>
    <row r="86" spans="2:13" ht="12.75">
      <c r="B86" t="s">
        <v>62</v>
      </c>
      <c r="C86" t="s">
        <v>71</v>
      </c>
      <c r="D86" t="s">
        <v>72</v>
      </c>
      <c r="G86" s="4"/>
      <c r="H86" s="4" t="s">
        <v>73</v>
      </c>
      <c r="I86" s="5"/>
      <c r="J86" s="5"/>
      <c r="K86" s="5"/>
      <c r="L86" s="5"/>
      <c r="M86" s="5"/>
    </row>
    <row r="87" spans="3:13" ht="12.75">
      <c r="C87" t="s">
        <v>74</v>
      </c>
      <c r="E87" t="s">
        <v>29</v>
      </c>
      <c r="G87" s="6" t="s">
        <v>74</v>
      </c>
      <c r="H87" s="6"/>
      <c r="I87" s="7" t="s">
        <v>29</v>
      </c>
      <c r="J87" s="5"/>
      <c r="K87" s="5"/>
      <c r="L87" s="5"/>
      <c r="M87" s="5"/>
    </row>
    <row r="88" spans="5:14" ht="12.75">
      <c r="E88" t="s">
        <v>75</v>
      </c>
      <c r="G88" s="5"/>
      <c r="H88" s="5"/>
      <c r="I88" s="5"/>
      <c r="J88" s="8" t="s">
        <v>76</v>
      </c>
      <c r="K88" s="8"/>
      <c r="L88" s="134" t="s">
        <v>77</v>
      </c>
      <c r="M88" s="134"/>
      <c r="N88" t="s">
        <v>77</v>
      </c>
    </row>
    <row r="89" spans="1:13" ht="12.75">
      <c r="A89">
        <v>1.48</v>
      </c>
      <c r="B89" t="s">
        <v>2</v>
      </c>
      <c r="C89" s="2">
        <v>35065</v>
      </c>
      <c r="D89">
        <v>0</v>
      </c>
      <c r="G89" s="3">
        <v>31048</v>
      </c>
      <c r="H89" s="5"/>
      <c r="I89" s="9">
        <v>1.25</v>
      </c>
      <c r="J89" s="5"/>
      <c r="K89" s="5"/>
      <c r="L89" s="5"/>
      <c r="M89" s="5"/>
    </row>
    <row r="90" spans="1:13" ht="12.75">
      <c r="A90">
        <f>159%+D90</f>
        <v>1.6300000000000001</v>
      </c>
      <c r="C90" s="2">
        <v>35247</v>
      </c>
      <c r="D90">
        <v>0.04</v>
      </c>
      <c r="G90" s="3">
        <v>31229</v>
      </c>
      <c r="H90" s="5"/>
      <c r="I90" s="5"/>
      <c r="J90" s="5"/>
      <c r="K90" s="5"/>
      <c r="L90" s="5"/>
      <c r="M90" s="5"/>
    </row>
    <row r="91" spans="1:14" ht="12.75">
      <c r="A91">
        <f>170%+D91</f>
        <v>1.78</v>
      </c>
      <c r="C91" s="2">
        <v>35431</v>
      </c>
      <c r="D91">
        <v>0.08</v>
      </c>
      <c r="G91" s="3">
        <v>31413</v>
      </c>
      <c r="H91" s="5"/>
      <c r="I91" s="9">
        <v>0</v>
      </c>
      <c r="J91" s="10">
        <v>0</v>
      </c>
      <c r="K91" s="5">
        <v>0</v>
      </c>
      <c r="L91" s="10">
        <v>0</v>
      </c>
      <c r="M91" s="5"/>
      <c r="N91">
        <v>0</v>
      </c>
    </row>
    <row r="92" spans="1:14" ht="12.75">
      <c r="A92">
        <f>182%+D92</f>
        <v>1.9500000000000002</v>
      </c>
      <c r="C92" s="2">
        <v>35612</v>
      </c>
      <c r="D92">
        <v>0.13</v>
      </c>
      <c r="G92" s="3">
        <v>31594</v>
      </c>
      <c r="H92" s="5"/>
      <c r="I92" s="9">
        <v>0.04</v>
      </c>
      <c r="J92" s="10">
        <v>0.03</v>
      </c>
      <c r="K92" s="5">
        <v>140</v>
      </c>
      <c r="L92" s="10">
        <v>0.02</v>
      </c>
      <c r="M92" s="5">
        <v>180</v>
      </c>
      <c r="N92">
        <v>0.02</v>
      </c>
    </row>
    <row r="93" spans="1:15" ht="12.75">
      <c r="A93">
        <f>190%+D93</f>
        <v>2.06</v>
      </c>
      <c r="C93" s="2">
        <v>35796</v>
      </c>
      <c r="D93">
        <v>0.16</v>
      </c>
      <c r="G93" s="3">
        <v>31778</v>
      </c>
      <c r="H93" s="5"/>
      <c r="I93" s="9">
        <v>0.08</v>
      </c>
      <c r="J93" s="10">
        <v>0.06</v>
      </c>
      <c r="K93" s="5">
        <v>280</v>
      </c>
      <c r="L93" s="10">
        <v>0.05</v>
      </c>
      <c r="M93" s="5">
        <v>360</v>
      </c>
      <c r="N93">
        <v>0.05</v>
      </c>
      <c r="O93">
        <v>360</v>
      </c>
    </row>
    <row r="94" spans="1:15" ht="12.75">
      <c r="A94">
        <f>203%+D94</f>
        <v>2.25</v>
      </c>
      <c r="C94" s="2">
        <v>35977</v>
      </c>
      <c r="D94">
        <v>0.22</v>
      </c>
      <c r="G94" s="3">
        <v>31959</v>
      </c>
      <c r="H94" s="5"/>
      <c r="I94" s="9">
        <v>0.13</v>
      </c>
      <c r="J94" s="10">
        <v>0.09</v>
      </c>
      <c r="K94" s="5">
        <v>455</v>
      </c>
      <c r="L94" s="10">
        <v>0.08</v>
      </c>
      <c r="M94" s="5">
        <v>540</v>
      </c>
      <c r="N94">
        <v>0.08</v>
      </c>
      <c r="O94">
        <v>540</v>
      </c>
    </row>
    <row r="95" spans="1:15" ht="12.75">
      <c r="A95">
        <f aca="true" t="shared" si="0" ref="A95:A109">203/100+D95</f>
        <v>2.3499999999999996</v>
      </c>
      <c r="C95" s="2">
        <v>36161</v>
      </c>
      <c r="D95">
        <v>0.32</v>
      </c>
      <c r="E95" t="s">
        <v>78</v>
      </c>
      <c r="F95">
        <v>0.1</v>
      </c>
      <c r="G95" s="3">
        <v>32143</v>
      </c>
      <c r="H95" s="5"/>
      <c r="I95" s="9">
        <v>0.18</v>
      </c>
      <c r="J95" s="10">
        <v>0.13</v>
      </c>
      <c r="K95" s="11">
        <v>630</v>
      </c>
      <c r="L95" s="10">
        <v>0.11</v>
      </c>
      <c r="M95" s="5">
        <v>780</v>
      </c>
      <c r="N95">
        <v>0.11</v>
      </c>
      <c r="O95">
        <v>780</v>
      </c>
    </row>
    <row r="96" spans="1:15" ht="12.75">
      <c r="A96">
        <f t="shared" si="0"/>
        <v>2.4</v>
      </c>
      <c r="C96" s="2">
        <v>36342</v>
      </c>
      <c r="D96">
        <v>0.37</v>
      </c>
      <c r="E96" t="s">
        <v>79</v>
      </c>
      <c r="F96">
        <v>0.05</v>
      </c>
      <c r="G96" s="3">
        <v>32325</v>
      </c>
      <c r="H96" s="5"/>
      <c r="I96" s="9">
        <v>0.23</v>
      </c>
      <c r="J96" s="10">
        <v>0.17</v>
      </c>
      <c r="K96" s="11">
        <v>805</v>
      </c>
      <c r="L96" s="10">
        <v>0.15</v>
      </c>
      <c r="M96" s="5">
        <v>1020</v>
      </c>
      <c r="N96">
        <v>0.15</v>
      </c>
      <c r="O96">
        <v>1020</v>
      </c>
    </row>
    <row r="97" spans="1:15" ht="12.75">
      <c r="A97">
        <f t="shared" si="0"/>
        <v>2.4099999999999997</v>
      </c>
      <c r="C97" s="2">
        <v>36526</v>
      </c>
      <c r="D97">
        <v>0.38</v>
      </c>
      <c r="E97" t="s">
        <v>80</v>
      </c>
      <c r="F97">
        <v>0.01</v>
      </c>
      <c r="G97" s="3">
        <v>32509</v>
      </c>
      <c r="H97" s="5"/>
      <c r="I97" s="9">
        <v>0.29</v>
      </c>
      <c r="J97" s="10">
        <v>0.22</v>
      </c>
      <c r="K97" s="11">
        <v>1015</v>
      </c>
      <c r="L97" s="10">
        <v>0.19</v>
      </c>
      <c r="M97" s="5">
        <v>1320</v>
      </c>
      <c r="N97">
        <v>0.19</v>
      </c>
      <c r="O97">
        <v>1320</v>
      </c>
    </row>
    <row r="98" spans="1:15" ht="12.75">
      <c r="A98">
        <f t="shared" si="0"/>
        <v>2.445</v>
      </c>
      <c r="C98" s="2">
        <v>37165</v>
      </c>
      <c r="D98">
        <v>0.415</v>
      </c>
      <c r="G98" s="3">
        <v>32690</v>
      </c>
      <c r="H98" s="5"/>
      <c r="I98" s="9">
        <v>0.34</v>
      </c>
      <c r="J98" s="10">
        <v>0.25</v>
      </c>
      <c r="K98" s="11">
        <v>1190</v>
      </c>
      <c r="L98" s="10">
        <v>0.22</v>
      </c>
      <c r="M98" s="5">
        <v>1500</v>
      </c>
      <c r="N98">
        <v>0.22</v>
      </c>
      <c r="O98">
        <v>1500</v>
      </c>
    </row>
    <row r="99" spans="1:15" ht="12.75">
      <c r="A99">
        <f t="shared" si="0"/>
        <v>2.465</v>
      </c>
      <c r="C99" s="2">
        <v>37257</v>
      </c>
      <c r="D99">
        <v>0.435</v>
      </c>
      <c r="E99" t="s">
        <v>81</v>
      </c>
      <c r="F99">
        <v>0.02</v>
      </c>
      <c r="G99" s="3">
        <v>32874</v>
      </c>
      <c r="H99" s="5"/>
      <c r="I99" s="9">
        <v>0.38</v>
      </c>
      <c r="J99" s="10">
        <v>0.28</v>
      </c>
      <c r="K99" s="11">
        <v>1330</v>
      </c>
      <c r="L99" s="10">
        <v>0.25</v>
      </c>
      <c r="M99" s="5">
        <v>1680</v>
      </c>
      <c r="N99">
        <v>0.25</v>
      </c>
      <c r="O99">
        <v>1680</v>
      </c>
    </row>
    <row r="100" spans="1:13" ht="12.75">
      <c r="A100">
        <f t="shared" si="0"/>
        <v>2.4924999999999997</v>
      </c>
      <c r="B100" t="s">
        <v>82</v>
      </c>
      <c r="C100" s="2">
        <v>37347</v>
      </c>
      <c r="D100">
        <v>0.4625</v>
      </c>
      <c r="E100" t="s">
        <v>83</v>
      </c>
      <c r="F100" t="s">
        <v>84</v>
      </c>
      <c r="G100" s="3">
        <v>33055</v>
      </c>
      <c r="H100" s="5"/>
      <c r="I100" s="9">
        <v>0.43</v>
      </c>
      <c r="J100" s="10">
        <v>0.32</v>
      </c>
      <c r="K100" s="11">
        <v>1505</v>
      </c>
      <c r="L100" s="10">
        <v>0.28</v>
      </c>
      <c r="M100" s="5">
        <v>1920</v>
      </c>
    </row>
    <row r="101" spans="1:15" ht="12.75">
      <c r="A101">
        <f t="shared" si="0"/>
        <v>2.5149999999999997</v>
      </c>
      <c r="B101" t="s">
        <v>85</v>
      </c>
      <c r="C101" s="2">
        <v>37438</v>
      </c>
      <c r="D101">
        <v>0.485</v>
      </c>
      <c r="E101" t="s">
        <v>86</v>
      </c>
      <c r="F101" t="s">
        <v>87</v>
      </c>
      <c r="G101" s="3">
        <v>33239</v>
      </c>
      <c r="H101" s="5"/>
      <c r="I101" s="9">
        <v>0.51</v>
      </c>
      <c r="J101" s="10">
        <v>0.38</v>
      </c>
      <c r="K101" s="11">
        <v>1785</v>
      </c>
      <c r="L101" s="10">
        <v>0.33</v>
      </c>
      <c r="M101" s="5">
        <v>2280</v>
      </c>
      <c r="N101">
        <v>0.33</v>
      </c>
      <c r="O101">
        <v>2280</v>
      </c>
    </row>
    <row r="102" spans="1:15" ht="12.75">
      <c r="A102">
        <f t="shared" si="0"/>
        <v>2.5374999999999996</v>
      </c>
      <c r="B102" t="s">
        <v>88</v>
      </c>
      <c r="C102" s="2">
        <v>37622</v>
      </c>
      <c r="D102">
        <v>0.5075</v>
      </c>
      <c r="E102" t="s">
        <v>89</v>
      </c>
      <c r="F102" t="s">
        <v>90</v>
      </c>
      <c r="G102" s="3">
        <v>33420</v>
      </c>
      <c r="H102" s="5"/>
      <c r="I102" s="9">
        <v>0.6</v>
      </c>
      <c r="J102" s="10">
        <v>0.45</v>
      </c>
      <c r="K102" s="11">
        <v>2100</v>
      </c>
      <c r="L102" s="10">
        <v>0.39</v>
      </c>
      <c r="M102" s="5">
        <v>2700</v>
      </c>
      <c r="N102">
        <v>0.39</v>
      </c>
      <c r="O102">
        <v>2700</v>
      </c>
    </row>
    <row r="103" spans="1:15" ht="12.75">
      <c r="A103">
        <f t="shared" si="0"/>
        <v>2.58</v>
      </c>
      <c r="B103" t="s">
        <v>91</v>
      </c>
      <c r="C103" s="2">
        <v>37712</v>
      </c>
      <c r="D103">
        <v>0.55</v>
      </c>
      <c r="E103" t="s">
        <v>92</v>
      </c>
      <c r="F103" t="s">
        <v>93</v>
      </c>
      <c r="G103" s="3">
        <v>33604</v>
      </c>
      <c r="H103" s="5"/>
      <c r="I103" s="9">
        <v>0.71</v>
      </c>
      <c r="J103" s="10">
        <v>0.53</v>
      </c>
      <c r="K103" s="11">
        <v>2485</v>
      </c>
      <c r="L103" s="10">
        <v>0.46</v>
      </c>
      <c r="M103" s="5">
        <v>3180</v>
      </c>
      <c r="N103">
        <v>0.46</v>
      </c>
      <c r="O103">
        <v>3180</v>
      </c>
    </row>
    <row r="104" spans="1:15" ht="12.75">
      <c r="A104">
        <f t="shared" si="0"/>
        <v>2.6399999999999997</v>
      </c>
      <c r="B104" t="s">
        <v>94</v>
      </c>
      <c r="C104" s="2">
        <v>38139</v>
      </c>
      <c r="D104">
        <v>0.61</v>
      </c>
      <c r="G104" s="3">
        <v>33786</v>
      </c>
      <c r="H104" s="5"/>
      <c r="I104" s="9">
        <v>0.83</v>
      </c>
      <c r="J104" s="10">
        <v>0.62</v>
      </c>
      <c r="K104" s="11">
        <v>2905</v>
      </c>
      <c r="L104" s="10">
        <v>0.54</v>
      </c>
      <c r="M104" s="5">
        <v>3720</v>
      </c>
      <c r="N104">
        <v>0.54</v>
      </c>
      <c r="O104">
        <v>3720</v>
      </c>
    </row>
    <row r="105" spans="1:15" ht="12.75">
      <c r="A105">
        <f t="shared" si="0"/>
        <v>2.1399999999999997</v>
      </c>
      <c r="C105" s="2">
        <v>38200</v>
      </c>
      <c r="D105">
        <v>0.11</v>
      </c>
      <c r="E105" t="s">
        <v>95</v>
      </c>
      <c r="G105" s="3">
        <v>33970</v>
      </c>
      <c r="H105" s="5"/>
      <c r="I105" s="9">
        <v>0.92</v>
      </c>
      <c r="J105" s="10">
        <v>0.69</v>
      </c>
      <c r="K105" s="11">
        <v>3220</v>
      </c>
      <c r="L105" s="10">
        <v>0.59</v>
      </c>
      <c r="M105" s="5">
        <v>4140</v>
      </c>
      <c r="N105">
        <v>0.59</v>
      </c>
      <c r="O105">
        <v>4140</v>
      </c>
    </row>
    <row r="106" spans="1:15" ht="12.75">
      <c r="A106">
        <f t="shared" si="0"/>
        <v>2.17</v>
      </c>
      <c r="C106" s="2">
        <v>38443</v>
      </c>
      <c r="D106">
        <v>0.14</v>
      </c>
      <c r="G106" s="3">
        <v>34151</v>
      </c>
      <c r="H106" s="5"/>
      <c r="I106" s="9">
        <v>0.97</v>
      </c>
      <c r="J106" s="10">
        <v>0.73</v>
      </c>
      <c r="K106" s="11">
        <v>3395</v>
      </c>
      <c r="L106" s="10">
        <v>0.63</v>
      </c>
      <c r="M106" s="5">
        <v>4380</v>
      </c>
      <c r="N106">
        <v>0.63</v>
      </c>
      <c r="O106">
        <v>4380</v>
      </c>
    </row>
    <row r="107" spans="1:15" ht="12.75">
      <c r="A107">
        <f t="shared" si="0"/>
        <v>2.1999999999999997</v>
      </c>
      <c r="C107" s="2">
        <v>38534</v>
      </c>
      <c r="D107">
        <v>0.17</v>
      </c>
      <c r="G107" s="3">
        <v>34335</v>
      </c>
      <c r="H107" s="5"/>
      <c r="I107" s="9">
        <v>1.04</v>
      </c>
      <c r="J107" s="10">
        <v>0.78</v>
      </c>
      <c r="K107" s="11">
        <v>3640</v>
      </c>
      <c r="L107" s="10">
        <v>0.67</v>
      </c>
      <c r="M107" s="5">
        <v>4680</v>
      </c>
      <c r="N107">
        <v>0.67</v>
      </c>
      <c r="O107">
        <v>4680</v>
      </c>
    </row>
    <row r="108" spans="1:15" ht="12.75">
      <c r="A108">
        <f t="shared" si="0"/>
        <v>2.2399999999999998</v>
      </c>
      <c r="C108" s="2">
        <v>38657</v>
      </c>
      <c r="D108">
        <v>0.21</v>
      </c>
      <c r="G108" s="3">
        <v>34516</v>
      </c>
      <c r="H108" s="5"/>
      <c r="I108" s="9">
        <v>1.14</v>
      </c>
      <c r="J108" s="10">
        <v>0.85</v>
      </c>
      <c r="K108" s="11">
        <v>3990</v>
      </c>
      <c r="L108" s="10">
        <v>0.74</v>
      </c>
      <c r="M108" s="5">
        <v>5100</v>
      </c>
      <c r="N108">
        <v>0.74</v>
      </c>
      <c r="O108">
        <v>5100</v>
      </c>
    </row>
    <row r="109" spans="1:15" ht="12.75">
      <c r="A109">
        <f t="shared" si="0"/>
        <v>2.2699999999999996</v>
      </c>
      <c r="C109" s="3">
        <v>38838</v>
      </c>
      <c r="D109">
        <v>0.24</v>
      </c>
      <c r="G109" s="3">
        <v>34700</v>
      </c>
      <c r="H109" s="5"/>
      <c r="I109" s="9">
        <v>1.25</v>
      </c>
      <c r="J109" s="10">
        <v>0.94</v>
      </c>
      <c r="K109" s="11">
        <v>4375</v>
      </c>
      <c r="L109" s="10">
        <v>0.81</v>
      </c>
      <c r="M109" s="5">
        <v>5640</v>
      </c>
      <c r="N109">
        <v>0.81</v>
      </c>
      <c r="O109">
        <v>5640</v>
      </c>
    </row>
    <row r="110" spans="3:15" ht="12.75">
      <c r="C110" s="3">
        <v>38961</v>
      </c>
      <c r="D110">
        <v>0.29</v>
      </c>
      <c r="G110" s="3">
        <v>34881</v>
      </c>
      <c r="H110" s="5"/>
      <c r="I110" s="9">
        <v>1.36</v>
      </c>
      <c r="J110" s="10">
        <v>1.02</v>
      </c>
      <c r="K110" s="11">
        <v>4760</v>
      </c>
      <c r="L110" s="10">
        <v>0.88</v>
      </c>
      <c r="M110" s="5">
        <v>6120</v>
      </c>
      <c r="N110">
        <v>0.88</v>
      </c>
      <c r="O110">
        <v>6120</v>
      </c>
    </row>
    <row r="111" spans="3:13" ht="12.75">
      <c r="C111" s="3">
        <v>39173</v>
      </c>
      <c r="D111">
        <v>0.35</v>
      </c>
      <c r="G111" s="3">
        <v>35065</v>
      </c>
      <c r="H111" s="5"/>
      <c r="I111" s="9">
        <v>1.48</v>
      </c>
      <c r="J111" s="10">
        <v>1.11</v>
      </c>
      <c r="K111" s="5">
        <v>5180</v>
      </c>
      <c r="L111" s="10">
        <v>0.96</v>
      </c>
      <c r="M111" s="5">
        <v>6660</v>
      </c>
    </row>
    <row r="112" spans="3:13" ht="12.75">
      <c r="C112" s="3">
        <v>39264</v>
      </c>
      <c r="D112">
        <v>0.41</v>
      </c>
      <c r="G112" s="3">
        <v>35247</v>
      </c>
      <c r="H112" s="5"/>
      <c r="I112" s="9">
        <v>1.59</v>
      </c>
      <c r="J112" s="10">
        <v>1.19</v>
      </c>
      <c r="K112" s="5">
        <v>5565</v>
      </c>
      <c r="L112" s="10">
        <v>1.03</v>
      </c>
      <c r="M112" s="5">
        <v>7140</v>
      </c>
    </row>
    <row r="113" spans="3:13" ht="12.75">
      <c r="C113" s="3">
        <v>39448</v>
      </c>
      <c r="D113">
        <v>0.47</v>
      </c>
      <c r="G113" s="3">
        <v>35431</v>
      </c>
      <c r="H113" s="5"/>
      <c r="I113" s="9">
        <v>1.7</v>
      </c>
      <c r="J113" s="5"/>
      <c r="K113" s="5"/>
      <c r="L113" s="5"/>
      <c r="M113" s="5"/>
    </row>
    <row r="114" spans="3:13" ht="12.75">
      <c r="C114" s="3">
        <v>39630</v>
      </c>
      <c r="D114">
        <v>0.54</v>
      </c>
      <c r="G114" s="3">
        <v>35612</v>
      </c>
      <c r="H114" s="5"/>
      <c r="I114" s="9">
        <v>1.82</v>
      </c>
      <c r="J114" s="5"/>
      <c r="K114" s="5"/>
      <c r="L114" s="5"/>
      <c r="M114" s="5"/>
    </row>
    <row r="115" spans="3:13" ht="12.75">
      <c r="C115" s="3">
        <v>39814</v>
      </c>
      <c r="D115">
        <v>0.64</v>
      </c>
      <c r="G115" s="3">
        <v>35796</v>
      </c>
      <c r="H115" s="5"/>
      <c r="I115" s="9">
        <v>1.9</v>
      </c>
      <c r="J115" s="5"/>
      <c r="K115" s="5"/>
      <c r="L115" s="5"/>
      <c r="M115" s="5"/>
    </row>
    <row r="116" spans="3:13" ht="12.75">
      <c r="C116" s="3">
        <v>39995</v>
      </c>
      <c r="D116">
        <v>0.73</v>
      </c>
      <c r="G116" s="3">
        <v>35977</v>
      </c>
      <c r="H116" s="5"/>
      <c r="I116" s="9">
        <v>2.03</v>
      </c>
      <c r="J116" s="5"/>
      <c r="K116" s="5"/>
      <c r="L116" s="5"/>
      <c r="M116" s="5"/>
    </row>
    <row r="117" spans="7:13" ht="12.75">
      <c r="G117" s="5"/>
      <c r="H117" s="5"/>
      <c r="I117" s="5"/>
      <c r="J117" s="5"/>
      <c r="K117" s="5"/>
      <c r="L117" s="5"/>
      <c r="M117" s="5"/>
    </row>
    <row r="119" spans="2:3" ht="12.75">
      <c r="B119" s="25" t="s">
        <v>134</v>
      </c>
      <c r="C119" s="26"/>
    </row>
    <row r="120" spans="2:3" ht="12.75">
      <c r="B120" s="24"/>
      <c r="C120" s="24"/>
    </row>
    <row r="121" spans="2:3" ht="12.75">
      <c r="B121" s="27">
        <v>38718</v>
      </c>
      <c r="C121" s="28">
        <v>0</v>
      </c>
    </row>
    <row r="122" spans="2:3" ht="12.75">
      <c r="B122" s="27">
        <v>38899</v>
      </c>
      <c r="C122" s="28">
        <v>0.02</v>
      </c>
    </row>
    <row r="123" spans="2:8" ht="12.75">
      <c r="B123" s="27">
        <v>39083</v>
      </c>
      <c r="C123" s="28">
        <v>0.06</v>
      </c>
      <c r="H123" s="18"/>
    </row>
    <row r="124" spans="2:3" ht="12.75">
      <c r="B124" s="27">
        <v>39264</v>
      </c>
      <c r="C124" s="28">
        <v>0.09</v>
      </c>
    </row>
    <row r="125" spans="2:3" ht="12.75">
      <c r="B125" s="27">
        <v>39448</v>
      </c>
      <c r="C125" s="28">
        <v>0.12</v>
      </c>
    </row>
    <row r="126" spans="2:3" ht="12.75">
      <c r="B126" s="27">
        <v>39630</v>
      </c>
      <c r="C126" s="28">
        <v>0.16</v>
      </c>
    </row>
    <row r="127" spans="2:3" ht="12.75">
      <c r="B127" s="27">
        <v>39814</v>
      </c>
      <c r="C127" s="28">
        <v>0.22</v>
      </c>
    </row>
    <row r="128" spans="2:3" ht="12.75">
      <c r="B128" s="27">
        <v>39995</v>
      </c>
      <c r="C128" s="28">
        <v>0.27</v>
      </c>
    </row>
    <row r="129" spans="2:3" ht="12.75">
      <c r="B129" s="27">
        <v>40330</v>
      </c>
      <c r="C129" s="28">
        <v>0.35</v>
      </c>
    </row>
    <row r="130" spans="2:3" ht="12.75">
      <c r="B130" s="27">
        <v>40483</v>
      </c>
      <c r="C130" s="28">
        <v>0.45</v>
      </c>
    </row>
    <row r="131" spans="2:3" ht="12.75">
      <c r="B131" s="27">
        <v>40664</v>
      </c>
      <c r="C131" s="28">
        <v>0.51</v>
      </c>
    </row>
    <row r="132" spans="2:3" ht="12.75">
      <c r="B132" s="27">
        <v>40817</v>
      </c>
      <c r="C132" s="28">
        <v>0.58</v>
      </c>
    </row>
    <row r="133" spans="2:3" ht="12.75">
      <c r="B133" s="27">
        <v>40909</v>
      </c>
      <c r="C133" s="28">
        <v>0.65</v>
      </c>
    </row>
    <row r="134" spans="2:3" ht="12.75">
      <c r="B134" s="27">
        <v>41091</v>
      </c>
      <c r="C134" s="28">
        <v>0.72</v>
      </c>
    </row>
    <row r="145" spans="3:7" ht="12.75">
      <c r="C145" s="4" t="s">
        <v>96</v>
      </c>
      <c r="D145" s="5"/>
      <c r="E145" s="5"/>
      <c r="F145" s="5"/>
      <c r="G145" s="5"/>
    </row>
    <row r="146" spans="3:7" ht="12.75">
      <c r="C146" s="7">
        <v>1</v>
      </c>
      <c r="D146" s="3">
        <v>34228</v>
      </c>
      <c r="E146" s="5">
        <v>100</v>
      </c>
      <c r="F146" s="5"/>
      <c r="G146" s="5"/>
    </row>
    <row r="147" spans="3:7" ht="12.75">
      <c r="C147" s="7">
        <v>2</v>
      </c>
      <c r="D147" s="3">
        <v>34790</v>
      </c>
      <c r="E147" s="9">
        <v>0.1</v>
      </c>
      <c r="F147" s="5" t="s">
        <v>97</v>
      </c>
      <c r="G147" s="5"/>
    </row>
    <row r="148" spans="3:7" ht="12.75">
      <c r="C148" s="7">
        <v>3</v>
      </c>
      <c r="D148" s="3">
        <v>35156</v>
      </c>
      <c r="E148" s="9">
        <v>0.1</v>
      </c>
      <c r="F148" s="5" t="s">
        <v>97</v>
      </c>
      <c r="G148" s="5"/>
    </row>
    <row r="149" spans="3:7" ht="12.75">
      <c r="C149" s="5"/>
      <c r="D149" s="5"/>
      <c r="E149" s="5"/>
      <c r="F149" s="5"/>
      <c r="G149" s="5"/>
    </row>
    <row r="150" spans="3:7" ht="12.75">
      <c r="C150" s="5"/>
      <c r="D150" s="5"/>
      <c r="E150" s="5"/>
      <c r="F150" s="5"/>
      <c r="G150" s="5"/>
    </row>
    <row r="152" ht="12.75">
      <c r="D152" t="s">
        <v>98</v>
      </c>
    </row>
    <row r="153" spans="4:5" ht="12.75">
      <c r="D153" t="s">
        <v>99</v>
      </c>
      <c r="E153" t="s">
        <v>100</v>
      </c>
    </row>
    <row r="154" spans="4:5" ht="12.75">
      <c r="D154" t="s">
        <v>101</v>
      </c>
      <c r="E154">
        <v>35.2</v>
      </c>
    </row>
    <row r="155" spans="4:5" ht="12.75">
      <c r="D155" t="s">
        <v>102</v>
      </c>
      <c r="E155">
        <v>36</v>
      </c>
    </row>
    <row r="156" spans="4:5" ht="12.75">
      <c r="D156" t="s">
        <v>103</v>
      </c>
      <c r="E156">
        <v>37.7</v>
      </c>
    </row>
    <row r="157" spans="4:5" ht="12.75">
      <c r="D157" t="s">
        <v>104</v>
      </c>
      <c r="E157">
        <v>40</v>
      </c>
    </row>
    <row r="158" spans="4:5" ht="12.75">
      <c r="D158" t="s">
        <v>105</v>
      </c>
      <c r="E158">
        <v>42</v>
      </c>
    </row>
    <row r="159" spans="4:5" ht="12.75">
      <c r="D159" t="s">
        <v>106</v>
      </c>
      <c r="E159">
        <v>43.6</v>
      </c>
    </row>
    <row r="160" spans="4:5" ht="12.75">
      <c r="D160" t="s">
        <v>107</v>
      </c>
      <c r="E160">
        <v>46</v>
      </c>
    </row>
    <row r="161" spans="4:5" ht="12.75">
      <c r="D161" t="s">
        <v>108</v>
      </c>
      <c r="E161">
        <v>47</v>
      </c>
    </row>
    <row r="162" spans="4:5" ht="12.75">
      <c r="D162" t="s">
        <v>109</v>
      </c>
      <c r="E162">
        <v>50</v>
      </c>
    </row>
    <row r="163" spans="4:5" ht="12.75">
      <c r="D163" t="s">
        <v>110</v>
      </c>
      <c r="E163">
        <v>51</v>
      </c>
    </row>
    <row r="164" spans="4:5" ht="12.75">
      <c r="D164" t="s">
        <v>111</v>
      </c>
      <c r="E164">
        <v>53</v>
      </c>
    </row>
    <row r="165" spans="4:5" ht="12.75">
      <c r="D165" t="s">
        <v>112</v>
      </c>
      <c r="E165">
        <v>75</v>
      </c>
    </row>
    <row r="166" spans="4:5" ht="12.75">
      <c r="D166" t="s">
        <v>113</v>
      </c>
      <c r="E166">
        <v>80.5</v>
      </c>
    </row>
    <row r="167" spans="4:5" ht="12.75">
      <c r="D167" t="s">
        <v>114</v>
      </c>
      <c r="E167">
        <v>84</v>
      </c>
    </row>
    <row r="169" ht="12.75">
      <c r="B169" s="16" t="s">
        <v>133</v>
      </c>
    </row>
    <row r="171" spans="1:3" ht="12.75">
      <c r="A171">
        <v>1964</v>
      </c>
      <c r="B171" s="12">
        <v>-65</v>
      </c>
      <c r="C171">
        <v>4</v>
      </c>
    </row>
    <row r="172" spans="1:3" ht="12.75">
      <c r="A172">
        <v>1965</v>
      </c>
      <c r="B172" s="12">
        <v>-66</v>
      </c>
      <c r="C172">
        <v>4.25</v>
      </c>
    </row>
    <row r="173" spans="1:3" ht="12.75">
      <c r="A173">
        <v>1966</v>
      </c>
      <c r="B173" s="12">
        <v>-67</v>
      </c>
      <c r="C173">
        <v>4.6</v>
      </c>
    </row>
    <row r="174" spans="1:3" ht="12.75">
      <c r="A174">
        <v>1967</v>
      </c>
      <c r="B174" s="12">
        <v>-68</v>
      </c>
      <c r="C174">
        <v>4.8</v>
      </c>
    </row>
    <row r="175" spans="1:3" ht="12.75">
      <c r="A175">
        <v>1968</v>
      </c>
      <c r="B175" s="12">
        <v>-69</v>
      </c>
      <c r="C175">
        <v>5.1</v>
      </c>
    </row>
    <row r="176" spans="1:3" ht="12.75">
      <c r="A176">
        <v>1969</v>
      </c>
      <c r="B176" s="12">
        <v>-70</v>
      </c>
      <c r="C176">
        <v>5.25</v>
      </c>
    </row>
    <row r="177" spans="1:3" ht="12.75">
      <c r="A177">
        <v>1970</v>
      </c>
      <c r="B177" s="12">
        <v>-71</v>
      </c>
      <c r="C177">
        <v>5.5</v>
      </c>
    </row>
    <row r="178" spans="1:3" ht="12.75">
      <c r="A178">
        <v>1971</v>
      </c>
      <c r="B178" s="12">
        <v>-72</v>
      </c>
      <c r="C178">
        <v>5.7</v>
      </c>
    </row>
    <row r="179" spans="1:3" ht="12.75">
      <c r="A179">
        <v>1972</v>
      </c>
      <c r="B179" s="12">
        <v>-73</v>
      </c>
      <c r="C179">
        <v>6</v>
      </c>
    </row>
    <row r="180" spans="1:3" ht="12.75">
      <c r="A180">
        <v>1973</v>
      </c>
      <c r="B180" s="12">
        <v>-74</v>
      </c>
      <c r="C180">
        <v>6</v>
      </c>
    </row>
    <row r="181" spans="1:3" ht="12.75">
      <c r="A181" s="14">
        <v>27120</v>
      </c>
      <c r="B181" s="15">
        <v>27211</v>
      </c>
      <c r="C181">
        <v>6.5</v>
      </c>
    </row>
    <row r="182" spans="1:3" ht="12.75">
      <c r="A182" s="14">
        <v>27242</v>
      </c>
      <c r="B182" s="15">
        <v>27454</v>
      </c>
      <c r="C182">
        <v>7.5</v>
      </c>
    </row>
    <row r="183" spans="1:3" ht="12.75">
      <c r="A183">
        <v>1975</v>
      </c>
      <c r="B183" s="12">
        <v>-76</v>
      </c>
      <c r="C183">
        <v>7.5</v>
      </c>
    </row>
    <row r="184" spans="1:3" ht="12.75">
      <c r="A184">
        <v>1976</v>
      </c>
      <c r="B184" s="12">
        <v>-77</v>
      </c>
      <c r="C184">
        <v>7.5</v>
      </c>
    </row>
    <row r="185" spans="1:3" ht="12.75">
      <c r="A185">
        <v>1977</v>
      </c>
      <c r="B185" s="12">
        <v>-78</v>
      </c>
      <c r="C185">
        <v>8</v>
      </c>
    </row>
    <row r="186" spans="1:3" ht="12.75">
      <c r="A186">
        <v>1978</v>
      </c>
      <c r="B186" s="12">
        <v>-79</v>
      </c>
      <c r="C186">
        <v>8</v>
      </c>
    </row>
    <row r="187" spans="1:3" ht="12.75">
      <c r="A187">
        <v>1979</v>
      </c>
      <c r="B187" s="12">
        <v>-80</v>
      </c>
      <c r="C187">
        <v>8</v>
      </c>
    </row>
    <row r="188" spans="1:3" ht="12.75">
      <c r="A188">
        <v>1980</v>
      </c>
      <c r="B188" s="12">
        <v>-81</v>
      </c>
      <c r="C188">
        <v>8.5</v>
      </c>
    </row>
    <row r="189" spans="1:3" ht="12.75">
      <c r="A189">
        <v>1981</v>
      </c>
      <c r="B189" s="12">
        <v>-82</v>
      </c>
      <c r="C189">
        <v>9</v>
      </c>
    </row>
    <row r="190" spans="1:3" ht="12.75">
      <c r="A190">
        <v>1982</v>
      </c>
      <c r="B190" s="12">
        <v>-83</v>
      </c>
      <c r="C190">
        <v>9</v>
      </c>
    </row>
    <row r="191" spans="1:3" ht="12.75">
      <c r="A191">
        <v>1983</v>
      </c>
      <c r="B191" s="12">
        <v>-84</v>
      </c>
      <c r="C191">
        <v>9.5</v>
      </c>
    </row>
    <row r="192" spans="1:3" ht="12.75">
      <c r="A192">
        <v>1984</v>
      </c>
      <c r="B192" s="12">
        <v>-85</v>
      </c>
      <c r="C192">
        <v>10</v>
      </c>
    </row>
    <row r="193" spans="1:3" ht="12.75">
      <c r="A193">
        <v>1985</v>
      </c>
      <c r="B193" s="12">
        <v>-86</v>
      </c>
      <c r="C193">
        <v>10.5</v>
      </c>
    </row>
    <row r="194" spans="1:3" ht="12.75">
      <c r="A194">
        <v>1986</v>
      </c>
      <c r="B194" s="12">
        <v>-87</v>
      </c>
      <c r="C194">
        <v>12</v>
      </c>
    </row>
    <row r="195" spans="1:3" ht="12.75">
      <c r="A195">
        <v>1987</v>
      </c>
      <c r="B195" s="12">
        <v>-88</v>
      </c>
      <c r="C195">
        <v>12</v>
      </c>
    </row>
    <row r="196" spans="1:3" ht="12.75">
      <c r="A196">
        <v>1988</v>
      </c>
      <c r="B196" s="12">
        <v>-89</v>
      </c>
      <c r="C196">
        <v>12</v>
      </c>
    </row>
    <row r="197" spans="1:3" ht="12.75">
      <c r="A197">
        <v>1989</v>
      </c>
      <c r="B197" s="12">
        <v>-90</v>
      </c>
      <c r="C197">
        <v>12</v>
      </c>
    </row>
    <row r="198" spans="1:3" ht="12.75">
      <c r="A198">
        <v>1990</v>
      </c>
      <c r="B198" s="12">
        <v>-91</v>
      </c>
      <c r="C198">
        <v>12</v>
      </c>
    </row>
    <row r="199" spans="1:3" ht="12.75">
      <c r="A199">
        <v>1991</v>
      </c>
      <c r="B199" s="12">
        <v>-92</v>
      </c>
      <c r="C199">
        <v>12</v>
      </c>
    </row>
    <row r="200" spans="1:3" ht="12.75">
      <c r="A200">
        <v>1992</v>
      </c>
      <c r="B200" s="12">
        <v>-93</v>
      </c>
      <c r="C200">
        <v>12</v>
      </c>
    </row>
    <row r="201" spans="1:3" ht="12.75">
      <c r="A201">
        <v>1993</v>
      </c>
      <c r="B201" s="12">
        <v>-94</v>
      </c>
      <c r="C201">
        <v>12</v>
      </c>
    </row>
    <row r="202" spans="1:3" ht="12.75">
      <c r="A202">
        <v>1994</v>
      </c>
      <c r="B202" s="12">
        <v>-95</v>
      </c>
      <c r="C202">
        <v>12</v>
      </c>
    </row>
    <row r="203" spans="1:3" ht="12.75">
      <c r="A203">
        <v>1995</v>
      </c>
      <c r="B203" s="12">
        <v>-96</v>
      </c>
      <c r="C203">
        <v>12</v>
      </c>
    </row>
    <row r="204" spans="1:3" ht="12.75">
      <c r="A204">
        <v>1996</v>
      </c>
      <c r="B204" s="12">
        <v>-97</v>
      </c>
      <c r="C204">
        <v>12</v>
      </c>
    </row>
    <row r="205" spans="1:3" ht="12.75">
      <c r="A205">
        <v>1997</v>
      </c>
      <c r="B205" s="12">
        <v>-98</v>
      </c>
      <c r="C205">
        <v>12</v>
      </c>
    </row>
    <row r="206" spans="1:3" ht="12.75">
      <c r="A206">
        <v>1998</v>
      </c>
      <c r="B206" s="12">
        <v>-99</v>
      </c>
      <c r="C206">
        <v>12</v>
      </c>
    </row>
    <row r="207" spans="1:3" ht="12.75">
      <c r="A207">
        <v>1999</v>
      </c>
      <c r="B207" s="13" t="s">
        <v>123</v>
      </c>
      <c r="C207">
        <v>12</v>
      </c>
    </row>
    <row r="208" spans="1:3" ht="12.75">
      <c r="A208">
        <v>2000</v>
      </c>
      <c r="B208" s="13" t="s">
        <v>124</v>
      </c>
      <c r="C208">
        <v>11</v>
      </c>
    </row>
    <row r="209" spans="1:3" ht="12.75">
      <c r="A209">
        <v>2001</v>
      </c>
      <c r="B209" s="13" t="s">
        <v>125</v>
      </c>
      <c r="C209">
        <v>9.5</v>
      </c>
    </row>
    <row r="210" spans="1:3" ht="12.75">
      <c r="A210">
        <v>2002</v>
      </c>
      <c r="B210" s="13" t="s">
        <v>126</v>
      </c>
      <c r="C210">
        <v>9</v>
      </c>
    </row>
    <row r="211" spans="1:3" ht="12.75">
      <c r="A211">
        <v>2003</v>
      </c>
      <c r="B211" s="13" t="s">
        <v>127</v>
      </c>
      <c r="C211">
        <v>8</v>
      </c>
    </row>
    <row r="212" spans="1:3" ht="12.75">
      <c r="A212">
        <v>2004</v>
      </c>
      <c r="B212" s="13" t="s">
        <v>128</v>
      </c>
      <c r="C212">
        <v>8</v>
      </c>
    </row>
    <row r="213" spans="1:3" ht="12.75">
      <c r="A213">
        <v>2005</v>
      </c>
      <c r="B213" s="13" t="s">
        <v>129</v>
      </c>
      <c r="C213">
        <v>8</v>
      </c>
    </row>
    <row r="214" spans="1:3" ht="12.75">
      <c r="A214">
        <v>2006</v>
      </c>
      <c r="B214" s="13" t="s">
        <v>130</v>
      </c>
      <c r="C214">
        <v>8</v>
      </c>
    </row>
    <row r="215" spans="1:3" ht="12.75">
      <c r="A215">
        <v>2007</v>
      </c>
      <c r="B215" s="13" t="s">
        <v>131</v>
      </c>
      <c r="C215">
        <v>8</v>
      </c>
    </row>
    <row r="216" spans="1:3" ht="12.75">
      <c r="A216">
        <v>2008</v>
      </c>
      <c r="B216" s="13" t="s">
        <v>132</v>
      </c>
      <c r="C216">
        <v>8</v>
      </c>
    </row>
    <row r="217" spans="1:3" ht="12.75">
      <c r="A217">
        <v>2009</v>
      </c>
      <c r="B217" s="13" t="s">
        <v>201</v>
      </c>
      <c r="C217">
        <v>8</v>
      </c>
    </row>
    <row r="218" spans="1:3" ht="12.75">
      <c r="A218">
        <v>2010</v>
      </c>
      <c r="B218" s="13" t="s">
        <v>202</v>
      </c>
      <c r="C218">
        <v>8</v>
      </c>
    </row>
    <row r="219" spans="1:3" ht="12.75">
      <c r="A219" t="s">
        <v>205</v>
      </c>
      <c r="B219" s="13" t="s">
        <v>204</v>
      </c>
      <c r="C219">
        <v>8</v>
      </c>
    </row>
    <row r="220" spans="1:3" ht="12.75">
      <c r="A220" t="s">
        <v>206</v>
      </c>
      <c r="B220" s="13" t="s">
        <v>207</v>
      </c>
      <c r="C220">
        <v>8.6</v>
      </c>
    </row>
    <row r="221" spans="1:3" ht="12.75">
      <c r="A221">
        <v>2012</v>
      </c>
      <c r="B221" s="13" t="s">
        <v>203</v>
      </c>
      <c r="C221">
        <v>8.8</v>
      </c>
    </row>
    <row r="222" spans="1:3" ht="12.75">
      <c r="A222">
        <v>2013</v>
      </c>
      <c r="B222" s="13" t="s">
        <v>208</v>
      </c>
      <c r="C222">
        <v>8.7</v>
      </c>
    </row>
    <row r="223" spans="1:3" ht="12.75">
      <c r="A223">
        <v>2014</v>
      </c>
      <c r="B223" s="13" t="s">
        <v>209</v>
      </c>
      <c r="C223">
        <v>8.7</v>
      </c>
    </row>
    <row r="224" spans="1:3" ht="12.75">
      <c r="A224">
        <v>2015</v>
      </c>
      <c r="B224" s="13" t="s">
        <v>210</v>
      </c>
      <c r="C224">
        <v>8.7</v>
      </c>
    </row>
    <row r="225" spans="1:3" ht="12.75">
      <c r="A225" t="s">
        <v>218</v>
      </c>
      <c r="B225" s="63" t="s">
        <v>222</v>
      </c>
      <c r="C225">
        <v>8.1</v>
      </c>
    </row>
    <row r="226" spans="1:3" ht="12.75">
      <c r="A226" t="s">
        <v>223</v>
      </c>
      <c r="B226" s="63" t="s">
        <v>224</v>
      </c>
      <c r="C226">
        <v>8.1</v>
      </c>
    </row>
    <row r="227" spans="1:3" ht="12.75">
      <c r="A227" t="s">
        <v>226</v>
      </c>
      <c r="B227" s="63" t="s">
        <v>227</v>
      </c>
      <c r="C227">
        <v>8</v>
      </c>
    </row>
    <row r="228" spans="1:3" ht="12.75">
      <c r="A228" t="s">
        <v>221</v>
      </c>
      <c r="B228" s="63" t="s">
        <v>225</v>
      </c>
      <c r="C228">
        <v>8</v>
      </c>
    </row>
    <row r="229" spans="1:3" ht="12.75">
      <c r="A229" t="s">
        <v>228</v>
      </c>
      <c r="B229" s="63" t="s">
        <v>220</v>
      </c>
      <c r="C229">
        <v>7.9</v>
      </c>
    </row>
    <row r="230" spans="1:3" ht="12.75">
      <c r="A230" t="s">
        <v>221</v>
      </c>
      <c r="B230" s="63" t="s">
        <v>219</v>
      </c>
      <c r="C230">
        <v>7.8</v>
      </c>
    </row>
    <row r="231" spans="1:3" ht="12.75">
      <c r="A231" t="s">
        <v>229</v>
      </c>
      <c r="B231" s="63" t="s">
        <v>230</v>
      </c>
      <c r="C231">
        <v>7.8</v>
      </c>
    </row>
    <row r="232" spans="1:3" ht="12.75">
      <c r="A232" t="s">
        <v>231</v>
      </c>
      <c r="B232" s="63" t="s">
        <v>232</v>
      </c>
      <c r="C232">
        <v>7.6</v>
      </c>
    </row>
  </sheetData>
  <sheetProtection/>
  <mergeCells count="1">
    <mergeCell ref="L88:M8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5"/>
  <sheetViews>
    <sheetView zoomScale="125" zoomScaleNormal="125" zoomScalePageLayoutView="0" workbookViewId="0" topLeftCell="A1">
      <selection activeCell="E8" sqref="E8"/>
    </sheetView>
  </sheetViews>
  <sheetFormatPr defaultColWidth="9.140625" defaultRowHeight="17.25" customHeight="1"/>
  <cols>
    <col min="1" max="1" width="8.421875" style="21" customWidth="1"/>
    <col min="2" max="2" width="13.421875" style="21" customWidth="1"/>
    <col min="3" max="3" width="10.00390625" style="21" customWidth="1"/>
    <col min="4" max="16384" width="9.140625" style="21" customWidth="1"/>
  </cols>
  <sheetData>
    <row r="1" spans="1:6" ht="17.25" customHeight="1">
      <c r="A1" s="21" t="s">
        <v>149</v>
      </c>
      <c r="B1" s="22" t="s">
        <v>216</v>
      </c>
      <c r="C1" s="23"/>
      <c r="F1" s="22" t="s">
        <v>217</v>
      </c>
    </row>
    <row r="2" spans="1:3" ht="17.25" customHeight="1">
      <c r="A2" s="21" t="s">
        <v>150</v>
      </c>
      <c r="B2" s="22" t="s">
        <v>234</v>
      </c>
      <c r="C2" s="23"/>
    </row>
    <row r="3" spans="1:3" ht="17.25" customHeight="1">
      <c r="A3" s="21" t="s">
        <v>151</v>
      </c>
      <c r="B3" s="22" t="s">
        <v>233</v>
      </c>
      <c r="C3" s="23"/>
    </row>
    <row r="4" ht="17.25" customHeight="1">
      <c r="B4" s="22"/>
    </row>
    <row r="5" spans="1:8" ht="17.25" customHeight="1">
      <c r="A5" s="135" t="s">
        <v>148</v>
      </c>
      <c r="B5" s="136"/>
      <c r="C5" s="137"/>
      <c r="D5" s="21" t="s">
        <v>157</v>
      </c>
      <c r="F5" s="135" t="s">
        <v>147</v>
      </c>
      <c r="G5" s="136"/>
      <c r="H5" s="137"/>
    </row>
    <row r="6" spans="1:8" ht="17.25" customHeight="1">
      <c r="A6" s="38">
        <v>5200</v>
      </c>
      <c r="B6" s="37">
        <v>1900</v>
      </c>
      <c r="C6" s="39">
        <v>20200</v>
      </c>
      <c r="F6" s="40">
        <v>5200</v>
      </c>
      <c r="G6" s="40">
        <v>1900</v>
      </c>
      <c r="H6" s="40">
        <v>20200</v>
      </c>
    </row>
    <row r="7" spans="1:8" ht="17.25" customHeight="1">
      <c r="A7" s="45">
        <v>38718</v>
      </c>
      <c r="B7" s="46">
        <v>0</v>
      </c>
      <c r="C7" s="47">
        <v>100</v>
      </c>
      <c r="F7" s="41">
        <v>38718</v>
      </c>
      <c r="G7" s="65">
        <v>0</v>
      </c>
      <c r="H7" s="42">
        <v>100</v>
      </c>
    </row>
    <row r="8" spans="1:8" ht="17.25" customHeight="1">
      <c r="A8" s="48">
        <v>38899</v>
      </c>
      <c r="B8" s="49">
        <f aca="true" t="shared" si="0" ref="B8:C22">B7</f>
        <v>0</v>
      </c>
      <c r="C8" s="64">
        <f t="shared" si="0"/>
        <v>100</v>
      </c>
      <c r="F8" s="43">
        <v>38899</v>
      </c>
      <c r="G8" s="66">
        <f aca="true" t="shared" si="1" ref="G8:H13">G7</f>
        <v>0</v>
      </c>
      <c r="H8" s="44">
        <f t="shared" si="1"/>
        <v>100</v>
      </c>
    </row>
    <row r="9" spans="1:8" ht="17.25" customHeight="1">
      <c r="A9" s="48">
        <v>39264</v>
      </c>
      <c r="B9" s="49">
        <f t="shared" si="0"/>
        <v>0</v>
      </c>
      <c r="C9" s="64">
        <f t="shared" si="0"/>
        <v>100</v>
      </c>
      <c r="F9" s="43">
        <v>39264</v>
      </c>
      <c r="G9" s="66">
        <f t="shared" si="1"/>
        <v>0</v>
      </c>
      <c r="H9" s="44">
        <f t="shared" si="1"/>
        <v>100</v>
      </c>
    </row>
    <row r="10" spans="1:8" ht="17.25" customHeight="1">
      <c r="A10" s="48">
        <v>39630</v>
      </c>
      <c r="B10" s="49">
        <f t="shared" si="0"/>
        <v>0</v>
      </c>
      <c r="C10" s="64">
        <f t="shared" si="0"/>
        <v>100</v>
      </c>
      <c r="F10" s="43">
        <v>39630</v>
      </c>
      <c r="G10" s="66">
        <f t="shared" si="1"/>
        <v>0</v>
      </c>
      <c r="H10" s="44">
        <f t="shared" si="1"/>
        <v>100</v>
      </c>
    </row>
    <row r="11" spans="1:8" ht="17.25" customHeight="1">
      <c r="A11" s="48">
        <v>39995</v>
      </c>
      <c r="B11" s="49">
        <f t="shared" si="0"/>
        <v>0</v>
      </c>
      <c r="C11" s="64">
        <f t="shared" si="0"/>
        <v>100</v>
      </c>
      <c r="F11" s="43">
        <v>39995</v>
      </c>
      <c r="G11" s="66">
        <f t="shared" si="1"/>
        <v>0</v>
      </c>
      <c r="H11" s="44">
        <f t="shared" si="1"/>
        <v>100</v>
      </c>
    </row>
    <row r="12" spans="1:8" ht="17.25" customHeight="1">
      <c r="A12" s="48">
        <v>40360</v>
      </c>
      <c r="B12" s="49">
        <f t="shared" si="0"/>
        <v>0</v>
      </c>
      <c r="C12" s="64">
        <f t="shared" si="0"/>
        <v>100</v>
      </c>
      <c r="F12" s="43">
        <v>40360</v>
      </c>
      <c r="G12" s="66">
        <f t="shared" si="1"/>
        <v>0</v>
      </c>
      <c r="H12" s="44">
        <f t="shared" si="1"/>
        <v>100</v>
      </c>
    </row>
    <row r="13" spans="1:8" ht="17.25" customHeight="1">
      <c r="A13" s="48">
        <v>40725</v>
      </c>
      <c r="B13" s="49">
        <f t="shared" si="0"/>
        <v>0</v>
      </c>
      <c r="C13" s="64">
        <f t="shared" si="0"/>
        <v>100</v>
      </c>
      <c r="F13" s="43">
        <v>40725</v>
      </c>
      <c r="G13" s="66">
        <f t="shared" si="1"/>
        <v>0</v>
      </c>
      <c r="H13" s="44">
        <f t="shared" si="1"/>
        <v>100</v>
      </c>
    </row>
    <row r="14" spans="1:8" ht="17.25" customHeight="1">
      <c r="A14" s="48">
        <v>41091</v>
      </c>
      <c r="B14" s="49">
        <f t="shared" si="0"/>
        <v>0</v>
      </c>
      <c r="C14" s="64">
        <f t="shared" si="0"/>
        <v>100</v>
      </c>
      <c r="F14" s="43">
        <v>41091</v>
      </c>
      <c r="G14" s="66">
        <f aca="true" t="shared" si="2" ref="G14:H22">G13</f>
        <v>0</v>
      </c>
      <c r="H14" s="44">
        <f t="shared" si="2"/>
        <v>100</v>
      </c>
    </row>
    <row r="15" spans="1:8" ht="17.25" customHeight="1">
      <c r="A15" s="48">
        <v>41456</v>
      </c>
      <c r="B15" s="49">
        <f t="shared" si="0"/>
        <v>0</v>
      </c>
      <c r="C15" s="64">
        <f t="shared" si="0"/>
        <v>100</v>
      </c>
      <c r="F15" s="43">
        <v>41456</v>
      </c>
      <c r="G15" s="66">
        <f t="shared" si="2"/>
        <v>0</v>
      </c>
      <c r="H15" s="44">
        <f t="shared" si="2"/>
        <v>100</v>
      </c>
    </row>
    <row r="16" spans="1:8" ht="17.25" customHeight="1">
      <c r="A16" s="48">
        <v>41821</v>
      </c>
      <c r="B16" s="49">
        <f t="shared" si="0"/>
        <v>0</v>
      </c>
      <c r="C16" s="64">
        <f t="shared" si="0"/>
        <v>100</v>
      </c>
      <c r="F16" s="43">
        <v>41821</v>
      </c>
      <c r="G16" s="66">
        <f t="shared" si="2"/>
        <v>0</v>
      </c>
      <c r="H16" s="44">
        <f t="shared" si="2"/>
        <v>100</v>
      </c>
    </row>
    <row r="17" spans="1:8" ht="17.25" customHeight="1">
      <c r="A17" s="48">
        <v>42186</v>
      </c>
      <c r="B17" s="49">
        <f t="shared" si="0"/>
        <v>0</v>
      </c>
      <c r="C17" s="64">
        <f t="shared" si="0"/>
        <v>100</v>
      </c>
      <c r="F17" s="43">
        <v>42186</v>
      </c>
      <c r="G17" s="66">
        <f t="shared" si="2"/>
        <v>0</v>
      </c>
      <c r="H17" s="44">
        <f t="shared" si="2"/>
        <v>100</v>
      </c>
    </row>
    <row r="18" spans="1:8" ht="17.25" customHeight="1">
      <c r="A18" s="48">
        <v>42552</v>
      </c>
      <c r="B18" s="49">
        <f t="shared" si="0"/>
        <v>0</v>
      </c>
      <c r="C18" s="64">
        <f t="shared" si="0"/>
        <v>100</v>
      </c>
      <c r="F18" s="43">
        <v>42552</v>
      </c>
      <c r="G18" s="66">
        <f t="shared" si="2"/>
        <v>0</v>
      </c>
      <c r="H18" s="44">
        <f t="shared" si="2"/>
        <v>100</v>
      </c>
    </row>
    <row r="19" spans="1:8" ht="17.25" customHeight="1">
      <c r="A19" s="48">
        <v>42917</v>
      </c>
      <c r="B19" s="49">
        <f t="shared" si="0"/>
        <v>0</v>
      </c>
      <c r="C19" s="64">
        <f t="shared" si="0"/>
        <v>100</v>
      </c>
      <c r="F19" s="43">
        <v>42917</v>
      </c>
      <c r="G19" s="66">
        <f t="shared" si="2"/>
        <v>0</v>
      </c>
      <c r="H19" s="44">
        <f t="shared" si="2"/>
        <v>100</v>
      </c>
    </row>
    <row r="20" spans="1:8" ht="17.25" customHeight="1">
      <c r="A20" s="48">
        <v>43282</v>
      </c>
      <c r="B20" s="49">
        <f t="shared" si="0"/>
        <v>0</v>
      </c>
      <c r="C20" s="64">
        <f t="shared" si="0"/>
        <v>100</v>
      </c>
      <c r="F20" s="43">
        <v>43282</v>
      </c>
      <c r="G20" s="66">
        <f t="shared" si="2"/>
        <v>0</v>
      </c>
      <c r="H20" s="44">
        <f t="shared" si="2"/>
        <v>100</v>
      </c>
    </row>
    <row r="21" spans="1:8" ht="17.25" customHeight="1">
      <c r="A21" s="48">
        <v>43647</v>
      </c>
      <c r="B21" s="49">
        <f t="shared" si="0"/>
        <v>0</v>
      </c>
      <c r="C21" s="64">
        <f t="shared" si="0"/>
        <v>100</v>
      </c>
      <c r="F21" s="43">
        <v>43647</v>
      </c>
      <c r="G21" s="66">
        <f t="shared" si="2"/>
        <v>0</v>
      </c>
      <c r="H21" s="44">
        <f t="shared" si="2"/>
        <v>100</v>
      </c>
    </row>
    <row r="22" spans="1:8" ht="17.25" customHeight="1">
      <c r="A22" s="48">
        <v>44013</v>
      </c>
      <c r="B22" s="49">
        <f t="shared" si="0"/>
        <v>0</v>
      </c>
      <c r="C22" s="64">
        <f t="shared" si="0"/>
        <v>100</v>
      </c>
      <c r="F22" s="43">
        <v>44013</v>
      </c>
      <c r="G22" s="66">
        <f t="shared" si="2"/>
        <v>0</v>
      </c>
      <c r="H22" s="44">
        <f t="shared" si="2"/>
        <v>100</v>
      </c>
    </row>
    <row r="24" spans="1:2" ht="17.25" customHeight="1">
      <c r="A24" s="25" t="s">
        <v>134</v>
      </c>
      <c r="B24" s="26"/>
    </row>
    <row r="25" spans="1:2" ht="17.25" customHeight="1">
      <c r="A25" s="24"/>
      <c r="B25" s="24"/>
    </row>
    <row r="26" spans="1:2" ht="17.25" customHeight="1">
      <c r="A26" s="27">
        <v>38718</v>
      </c>
      <c r="B26" s="28">
        <v>0</v>
      </c>
    </row>
    <row r="27" spans="1:3" ht="17.25" customHeight="1">
      <c r="A27" s="27">
        <v>38899</v>
      </c>
      <c r="B27" s="28">
        <v>0.02</v>
      </c>
      <c r="C27" s="51"/>
    </row>
    <row r="28" spans="1:2" ht="17.25" customHeight="1">
      <c r="A28" s="27">
        <v>39083</v>
      </c>
      <c r="B28" s="28">
        <v>0.06</v>
      </c>
    </row>
    <row r="29" spans="1:2" ht="17.25" customHeight="1">
      <c r="A29" s="27">
        <v>39264</v>
      </c>
      <c r="B29" s="28">
        <v>0.09</v>
      </c>
    </row>
    <row r="30" spans="1:2" ht="17.25" customHeight="1">
      <c r="A30" s="27">
        <v>39448</v>
      </c>
      <c r="B30" s="28">
        <v>0.12</v>
      </c>
    </row>
    <row r="31" spans="1:2" ht="17.25" customHeight="1">
      <c r="A31" s="27">
        <v>39630</v>
      </c>
      <c r="B31" s="28">
        <v>0.16</v>
      </c>
    </row>
    <row r="32" spans="1:2" ht="17.25" customHeight="1">
      <c r="A32" s="27">
        <v>39814</v>
      </c>
      <c r="B32" s="28">
        <v>0.22</v>
      </c>
    </row>
    <row r="33" spans="1:2" ht="17.25" customHeight="1">
      <c r="A33" s="27">
        <v>39995</v>
      </c>
      <c r="B33" s="28">
        <v>0.27</v>
      </c>
    </row>
    <row r="34" spans="1:2" ht="17.25" customHeight="1">
      <c r="A34" s="27">
        <v>40330</v>
      </c>
      <c r="B34" s="28">
        <v>0.35</v>
      </c>
    </row>
    <row r="35" spans="1:2" ht="17.25" customHeight="1">
      <c r="A35" s="27">
        <v>40483</v>
      </c>
      <c r="B35" s="28">
        <v>0.45</v>
      </c>
    </row>
    <row r="36" spans="1:2" ht="17.25" customHeight="1">
      <c r="A36" s="27">
        <v>40664</v>
      </c>
      <c r="B36" s="28">
        <v>0.51</v>
      </c>
    </row>
    <row r="37" spans="1:2" ht="17.25" customHeight="1">
      <c r="A37" s="27">
        <v>40817</v>
      </c>
      <c r="B37" s="28">
        <v>0.58</v>
      </c>
    </row>
    <row r="38" spans="1:2" ht="17.25" customHeight="1">
      <c r="A38" s="27">
        <v>40909</v>
      </c>
      <c r="B38" s="28">
        <v>0.65</v>
      </c>
    </row>
    <row r="39" spans="1:2" ht="17.25" customHeight="1">
      <c r="A39" s="27">
        <v>41091</v>
      </c>
      <c r="B39" s="28">
        <v>0.72</v>
      </c>
    </row>
    <row r="40" spans="1:2" ht="17.25" customHeight="1">
      <c r="A40" s="27">
        <v>41275</v>
      </c>
      <c r="B40" s="28">
        <v>0.8</v>
      </c>
    </row>
    <row r="41" spans="1:2" ht="17.25" customHeight="1">
      <c r="A41" s="27">
        <v>41456</v>
      </c>
      <c r="B41" s="28">
        <v>0.9</v>
      </c>
    </row>
    <row r="42" spans="1:2" ht="17.25" customHeight="1">
      <c r="A42" s="27">
        <v>41640</v>
      </c>
      <c r="B42" s="28">
        <v>1</v>
      </c>
    </row>
    <row r="43" spans="1:2" ht="17.25" customHeight="1">
      <c r="A43" s="27">
        <v>41821</v>
      </c>
      <c r="B43" s="28">
        <v>1.07</v>
      </c>
    </row>
    <row r="44" spans="1:2" ht="17.25" customHeight="1">
      <c r="A44" s="27">
        <v>42005</v>
      </c>
      <c r="B44" s="28">
        <v>1.13</v>
      </c>
    </row>
    <row r="45" spans="1:2" ht="17.25" customHeight="1">
      <c r="A45" s="27">
        <v>42186</v>
      </c>
      <c r="B45" s="28">
        <v>1.19</v>
      </c>
    </row>
    <row r="46" spans="1:2" ht="17.25" customHeight="1">
      <c r="A46" s="27">
        <v>42186</v>
      </c>
      <c r="B46" s="28">
        <v>1.19</v>
      </c>
    </row>
    <row r="47" spans="1:2" ht="17.25" customHeight="1">
      <c r="A47" s="27">
        <v>42186</v>
      </c>
      <c r="B47" s="28">
        <v>1.19</v>
      </c>
    </row>
    <row r="48" spans="1:7" ht="17.25" customHeight="1">
      <c r="A48" s="27">
        <v>42370</v>
      </c>
      <c r="B48" s="28">
        <v>1.25</v>
      </c>
      <c r="D48" s="27"/>
      <c r="E48" s="28"/>
      <c r="G48" s="133"/>
    </row>
    <row r="49" spans="1:7" ht="17.25" customHeight="1">
      <c r="A49" s="27">
        <v>42552</v>
      </c>
      <c r="B49" s="28">
        <v>1.32</v>
      </c>
      <c r="D49" s="27"/>
      <c r="E49" s="28"/>
      <c r="G49" s="133"/>
    </row>
    <row r="50" spans="1:7" ht="17.25" customHeight="1">
      <c r="A50" s="27">
        <v>42736</v>
      </c>
      <c r="B50" s="28">
        <v>1.36</v>
      </c>
      <c r="D50" s="27"/>
      <c r="E50" s="28"/>
      <c r="G50" s="133"/>
    </row>
    <row r="51" spans="1:7" ht="17.25" customHeight="1">
      <c r="A51" s="27">
        <v>42917</v>
      </c>
      <c r="B51" s="28">
        <v>1.39</v>
      </c>
      <c r="D51" s="27"/>
      <c r="E51" s="28"/>
      <c r="G51" s="133"/>
    </row>
    <row r="52" spans="1:7" ht="17.25" customHeight="1">
      <c r="A52" s="27">
        <v>43101</v>
      </c>
      <c r="B52" s="28">
        <v>1.42</v>
      </c>
      <c r="D52" s="27"/>
      <c r="E52" s="28"/>
      <c r="G52" s="133"/>
    </row>
    <row r="53" spans="1:7" ht="17.25" customHeight="1">
      <c r="A53" s="27">
        <v>43282</v>
      </c>
      <c r="B53" s="28">
        <v>1.48</v>
      </c>
      <c r="D53" s="27"/>
      <c r="E53" s="28"/>
      <c r="G53" s="133"/>
    </row>
    <row r="54" spans="1:7" ht="17.25" customHeight="1">
      <c r="A54" s="27">
        <v>43466</v>
      </c>
      <c r="B54" s="28">
        <f>B47</f>
        <v>1.19</v>
      </c>
      <c r="D54" s="27"/>
      <c r="E54" s="28"/>
      <c r="G54" s="133"/>
    </row>
    <row r="55" spans="1:7" ht="17.25" customHeight="1">
      <c r="A55" s="27">
        <v>43647</v>
      </c>
      <c r="B55" s="28">
        <v>1.54</v>
      </c>
      <c r="D55" s="27"/>
      <c r="E55" s="28"/>
      <c r="G55" s="133"/>
    </row>
    <row r="56" spans="1:7" ht="17.25" customHeight="1">
      <c r="A56" s="27">
        <v>43800</v>
      </c>
      <c r="B56" s="28">
        <v>1.64</v>
      </c>
      <c r="D56" s="27"/>
      <c r="E56" s="28"/>
      <c r="G56" s="133"/>
    </row>
    <row r="57" spans="1:7" ht="17.25" customHeight="1">
      <c r="A57" s="27">
        <v>43831</v>
      </c>
      <c r="B57" s="28">
        <f>B56</f>
        <v>1.64</v>
      </c>
      <c r="D57" s="27"/>
      <c r="E57" s="28"/>
      <c r="G57" s="133"/>
    </row>
    <row r="58" spans="1:7" ht="17.25" customHeight="1">
      <c r="A58" s="27"/>
      <c r="B58" s="28"/>
      <c r="D58" s="27"/>
      <c r="E58" s="28"/>
      <c r="G58" s="133"/>
    </row>
    <row r="59" spans="1:7" ht="17.25" customHeight="1">
      <c r="A59" s="27"/>
      <c r="B59" s="28"/>
      <c r="D59" s="27"/>
      <c r="E59" s="28"/>
      <c r="G59" s="133"/>
    </row>
    <row r="60" spans="1:7" ht="17.25" customHeight="1">
      <c r="A60" s="27"/>
      <c r="B60" s="28"/>
      <c r="D60" s="27"/>
      <c r="E60" s="28"/>
      <c r="G60" s="133"/>
    </row>
    <row r="61" spans="1:5" ht="17.25" customHeight="1">
      <c r="A61" s="27"/>
      <c r="B61" s="28"/>
      <c r="D61" s="27"/>
      <c r="E61" s="28"/>
    </row>
    <row r="62" spans="4:5" ht="17.25" customHeight="1">
      <c r="D62" s="27"/>
      <c r="E62" s="28"/>
    </row>
    <row r="63" spans="1:5" ht="17.25" customHeight="1">
      <c r="A63" s="31" t="s">
        <v>159</v>
      </c>
      <c r="B63" s="33">
        <v>0.2</v>
      </c>
      <c r="C63" s="29"/>
      <c r="D63" s="27"/>
      <c r="E63" s="28"/>
    </row>
    <row r="64" spans="1:3" ht="17.25" customHeight="1">
      <c r="A64" s="31" t="s">
        <v>160</v>
      </c>
      <c r="B64" s="32">
        <v>120</v>
      </c>
      <c r="C64" s="29"/>
    </row>
    <row r="65" spans="1:4" ht="17.25" customHeight="1">
      <c r="A65" s="29"/>
      <c r="B65" s="29"/>
      <c r="C65" s="29"/>
      <c r="D65" s="29"/>
    </row>
    <row r="66" spans="1:4" ht="17.25" customHeight="1">
      <c r="A66" s="29"/>
      <c r="B66" s="29"/>
      <c r="C66" s="29"/>
      <c r="D66" s="29"/>
    </row>
    <row r="67" spans="1:4" ht="17.25" customHeight="1">
      <c r="A67" s="29"/>
      <c r="B67" s="29"/>
      <c r="C67" s="29"/>
      <c r="D67" s="29"/>
    </row>
    <row r="68" spans="1:4" ht="17.25" customHeight="1">
      <c r="A68" s="29"/>
      <c r="B68" s="29"/>
      <c r="C68" s="29"/>
      <c r="D68" s="29"/>
    </row>
    <row r="69" spans="1:4" ht="17.25" customHeight="1">
      <c r="A69" s="29"/>
      <c r="B69" s="29"/>
      <c r="C69" s="29"/>
      <c r="D69" s="29"/>
    </row>
    <row r="70" spans="1:4" ht="17.25" customHeight="1">
      <c r="A70" s="29"/>
      <c r="B70" s="29"/>
      <c r="C70" s="29"/>
      <c r="D70" s="29"/>
    </row>
    <row r="71" spans="1:4" ht="17.25" customHeight="1">
      <c r="A71" s="29"/>
      <c r="B71" s="29"/>
      <c r="C71" s="29"/>
      <c r="D71" s="29"/>
    </row>
    <row r="72" spans="1:4" ht="17.25" customHeight="1">
      <c r="A72" s="29"/>
      <c r="B72" s="29"/>
      <c r="C72" s="29"/>
      <c r="D72" s="29"/>
    </row>
    <row r="73" spans="1:4" ht="17.25" customHeight="1">
      <c r="A73" s="29"/>
      <c r="B73" s="29"/>
      <c r="C73" s="29"/>
      <c r="D73" s="29"/>
    </row>
    <row r="74" spans="1:4" ht="17.25" customHeight="1">
      <c r="A74" s="29"/>
      <c r="B74" s="29"/>
      <c r="C74" s="29"/>
      <c r="D74" s="29"/>
    </row>
    <row r="75" spans="1:4" ht="17.25" customHeight="1">
      <c r="A75" s="29"/>
      <c r="B75" s="29"/>
      <c r="C75" s="29"/>
      <c r="D75" s="29"/>
    </row>
    <row r="76" spans="1:4" ht="17.25" customHeight="1">
      <c r="A76" s="29"/>
      <c r="B76" s="29"/>
      <c r="C76" s="29"/>
      <c r="D76" s="29"/>
    </row>
    <row r="77" spans="1:4" ht="17.25" customHeight="1">
      <c r="A77" s="29"/>
      <c r="B77" s="29"/>
      <c r="C77" s="29"/>
      <c r="D77" s="29"/>
    </row>
    <row r="78" spans="1:4" ht="17.25" customHeight="1">
      <c r="A78" s="29"/>
      <c r="B78" s="29"/>
      <c r="C78" s="29"/>
      <c r="D78" s="29"/>
    </row>
    <row r="79" spans="1:4" ht="17.25" customHeight="1">
      <c r="A79" s="29"/>
      <c r="B79" s="29"/>
      <c r="C79" s="29"/>
      <c r="D79" s="29"/>
    </row>
    <row r="80" spans="1:4" ht="17.25" customHeight="1">
      <c r="A80" s="29"/>
      <c r="B80" s="29"/>
      <c r="C80" s="29"/>
      <c r="D80" s="29"/>
    </row>
    <row r="81" spans="1:4" ht="17.25" customHeight="1">
      <c r="A81" s="29"/>
      <c r="B81" s="29"/>
      <c r="C81" s="29"/>
      <c r="D81" s="29"/>
    </row>
    <row r="82" spans="1:4" ht="17.25" customHeight="1">
      <c r="A82" s="29"/>
      <c r="B82" s="29"/>
      <c r="C82" s="29"/>
      <c r="D82" s="29"/>
    </row>
    <row r="83" spans="1:4" ht="17.25" customHeight="1">
      <c r="A83" s="29"/>
      <c r="B83" s="29"/>
      <c r="C83" s="29"/>
      <c r="D83" s="29"/>
    </row>
    <row r="84" spans="1:4" ht="17.25" customHeight="1">
      <c r="A84" s="29"/>
      <c r="B84" s="29"/>
      <c r="C84" s="29"/>
      <c r="D84" s="29"/>
    </row>
    <row r="85" spans="1:4" ht="17.25" customHeight="1">
      <c r="A85" s="29"/>
      <c r="B85" s="29"/>
      <c r="C85" s="29"/>
      <c r="D85" s="29"/>
    </row>
    <row r="86" spans="1:4" ht="17.25" customHeight="1">
      <c r="A86" s="29"/>
      <c r="B86" s="29"/>
      <c r="C86" s="29"/>
      <c r="D86" s="29"/>
    </row>
    <row r="87" spans="1:4" ht="17.25" customHeight="1">
      <c r="A87" s="29"/>
      <c r="B87" s="29"/>
      <c r="C87" s="29"/>
      <c r="D87" s="29"/>
    </row>
    <row r="88" spans="1:4" ht="17.25" customHeight="1">
      <c r="A88" s="29"/>
      <c r="B88" s="29"/>
      <c r="C88" s="29"/>
      <c r="D88" s="29"/>
    </row>
    <row r="89" spans="1:4" ht="17.25" customHeight="1">
      <c r="A89" s="29"/>
      <c r="B89" s="29"/>
      <c r="C89" s="29"/>
      <c r="D89" s="29"/>
    </row>
    <row r="90" spans="1:4" ht="17.25" customHeight="1">
      <c r="A90" s="29"/>
      <c r="B90" s="29"/>
      <c r="C90" s="29"/>
      <c r="D90" s="29"/>
    </row>
    <row r="91" spans="1:4" ht="17.25" customHeight="1">
      <c r="A91" s="29"/>
      <c r="B91" s="29"/>
      <c r="C91" s="29"/>
      <c r="D91" s="29"/>
    </row>
    <row r="92" spans="1:4" ht="17.25" customHeight="1">
      <c r="A92" s="29"/>
      <c r="B92" s="29"/>
      <c r="C92" s="29"/>
      <c r="D92" s="29"/>
    </row>
    <row r="93" spans="1:4" ht="17.25" customHeight="1">
      <c r="A93" s="29"/>
      <c r="B93" s="29"/>
      <c r="C93" s="29"/>
      <c r="D93" s="29"/>
    </row>
    <row r="94" spans="1:4" ht="17.25" customHeight="1">
      <c r="A94" s="29"/>
      <c r="B94" s="29"/>
      <c r="C94" s="29"/>
      <c r="D94" s="29"/>
    </row>
    <row r="95" spans="1:4" ht="17.25" customHeight="1">
      <c r="A95" s="29"/>
      <c r="B95" s="29"/>
      <c r="C95" s="29"/>
      <c r="D95" s="29"/>
    </row>
    <row r="96" spans="1:4" ht="17.25" customHeight="1">
      <c r="A96" s="29"/>
      <c r="B96" s="29"/>
      <c r="C96" s="29"/>
      <c r="D96" s="29"/>
    </row>
    <row r="97" spans="1:4" ht="17.25" customHeight="1">
      <c r="A97" s="29"/>
      <c r="B97" s="29"/>
      <c r="C97" s="29"/>
      <c r="D97" s="29"/>
    </row>
    <row r="98" spans="1:4" ht="17.25" customHeight="1">
      <c r="A98" s="29"/>
      <c r="B98" s="29"/>
      <c r="C98" s="29"/>
      <c r="D98" s="29"/>
    </row>
    <row r="99" spans="1:4" ht="17.25" customHeight="1">
      <c r="A99" s="29"/>
      <c r="B99" s="29"/>
      <c r="C99" s="29"/>
      <c r="D99" s="29"/>
    </row>
    <row r="100" spans="1:4" ht="17.25" customHeight="1">
      <c r="A100" s="29"/>
      <c r="B100" s="29"/>
      <c r="C100" s="29"/>
      <c r="D100" s="29"/>
    </row>
    <row r="101" spans="1:4" ht="17.25" customHeight="1">
      <c r="A101" s="29"/>
      <c r="B101" s="29"/>
      <c r="C101" s="29"/>
      <c r="D101" s="29"/>
    </row>
    <row r="102" spans="1:4" ht="17.25" customHeight="1">
      <c r="A102" s="29"/>
      <c r="B102" s="29"/>
      <c r="C102" s="29"/>
      <c r="D102" s="29"/>
    </row>
    <row r="103" spans="1:4" ht="17.25" customHeight="1">
      <c r="A103" s="29"/>
      <c r="B103" s="29"/>
      <c r="C103" s="29"/>
      <c r="D103" s="29"/>
    </row>
    <row r="104" spans="1:4" ht="17.25" customHeight="1">
      <c r="A104" s="29"/>
      <c r="B104" s="29"/>
      <c r="C104" s="29"/>
      <c r="D104" s="29"/>
    </row>
    <row r="105" spans="1:4" ht="17.25" customHeight="1">
      <c r="A105" s="29"/>
      <c r="B105" s="29"/>
      <c r="C105" s="29"/>
      <c r="D105" s="29"/>
    </row>
    <row r="106" spans="1:4" ht="17.25" customHeight="1">
      <c r="A106" s="29"/>
      <c r="B106" s="29"/>
      <c r="C106" s="29"/>
      <c r="D106" s="29"/>
    </row>
    <row r="107" spans="1:4" ht="17.25" customHeight="1">
      <c r="A107" s="29"/>
      <c r="B107" s="29"/>
      <c r="C107" s="29"/>
      <c r="D107" s="29"/>
    </row>
    <row r="108" spans="1:4" ht="17.25" customHeight="1">
      <c r="A108" s="29"/>
      <c r="B108" s="29"/>
      <c r="C108" s="29"/>
      <c r="D108" s="29"/>
    </row>
    <row r="109" spans="1:4" ht="17.25" customHeight="1">
      <c r="A109" s="29"/>
      <c r="B109" s="29"/>
      <c r="C109" s="29"/>
      <c r="D109" s="29"/>
    </row>
    <row r="110" spans="1:4" ht="17.25" customHeight="1">
      <c r="A110" s="29"/>
      <c r="B110" s="29"/>
      <c r="C110" s="29"/>
      <c r="D110" s="29"/>
    </row>
    <row r="111" spans="1:4" ht="17.25" customHeight="1">
      <c r="A111" s="29"/>
      <c r="B111" s="29"/>
      <c r="C111" s="29"/>
      <c r="D111" s="29"/>
    </row>
    <row r="112" spans="1:4" ht="17.25" customHeight="1">
      <c r="A112" s="29"/>
      <c r="B112" s="29"/>
      <c r="C112" s="29"/>
      <c r="D112" s="29"/>
    </row>
    <row r="113" spans="1:4" ht="17.25" customHeight="1">
      <c r="A113" s="29"/>
      <c r="B113" s="29"/>
      <c r="C113" s="29"/>
      <c r="D113" s="29"/>
    </row>
    <row r="114" spans="1:4" ht="17.25" customHeight="1">
      <c r="A114" s="29"/>
      <c r="B114" s="29"/>
      <c r="C114" s="29"/>
      <c r="D114" s="29"/>
    </row>
    <row r="115" spans="1:4" ht="17.25" customHeight="1">
      <c r="A115" s="29"/>
      <c r="B115" s="29"/>
      <c r="C115" s="29"/>
      <c r="D115" s="29"/>
    </row>
    <row r="116" spans="1:4" ht="17.25" customHeight="1">
      <c r="A116" s="29"/>
      <c r="B116" s="29"/>
      <c r="C116" s="29"/>
      <c r="D116" s="29"/>
    </row>
    <row r="117" spans="1:4" ht="17.25" customHeight="1">
      <c r="A117" s="29"/>
      <c r="B117" s="29"/>
      <c r="C117" s="29"/>
      <c r="D117" s="29"/>
    </row>
    <row r="118" spans="1:4" ht="17.25" customHeight="1">
      <c r="A118" s="29"/>
      <c r="B118" s="29"/>
      <c r="C118" s="29"/>
      <c r="D118" s="29"/>
    </row>
    <row r="119" spans="1:4" ht="17.25" customHeight="1">
      <c r="A119" s="29"/>
      <c r="B119" s="29"/>
      <c r="C119" s="29"/>
      <c r="D119" s="29"/>
    </row>
    <row r="120" spans="1:4" ht="17.25" customHeight="1">
      <c r="A120" s="29"/>
      <c r="B120" s="29"/>
      <c r="C120" s="29"/>
      <c r="D120" s="29"/>
    </row>
    <row r="121" spans="1:4" ht="17.25" customHeight="1">
      <c r="A121" s="29"/>
      <c r="B121" s="29"/>
      <c r="C121" s="29"/>
      <c r="D121" s="29"/>
    </row>
    <row r="122" spans="1:4" ht="17.25" customHeight="1">
      <c r="A122" s="29"/>
      <c r="B122" s="29"/>
      <c r="C122" s="29"/>
      <c r="D122" s="29"/>
    </row>
    <row r="123" spans="1:4" ht="17.25" customHeight="1">
      <c r="A123" s="29"/>
      <c r="B123" s="29"/>
      <c r="C123" s="29"/>
      <c r="D123" s="29"/>
    </row>
    <row r="124" spans="1:4" ht="17.25" customHeight="1">
      <c r="A124" s="29"/>
      <c r="B124" s="29"/>
      <c r="C124" s="29"/>
      <c r="D124" s="29"/>
    </row>
    <row r="125" spans="1:4" ht="17.25" customHeight="1">
      <c r="A125" s="29"/>
      <c r="B125" s="29"/>
      <c r="C125" s="29"/>
      <c r="D125" s="29"/>
    </row>
    <row r="126" spans="1:4" ht="17.25" customHeight="1">
      <c r="A126" s="29"/>
      <c r="B126" s="29"/>
      <c r="C126" s="29"/>
      <c r="D126" s="29"/>
    </row>
    <row r="127" spans="1:4" ht="17.25" customHeight="1">
      <c r="A127" s="29"/>
      <c r="B127" s="29"/>
      <c r="C127" s="29"/>
      <c r="D127" s="29"/>
    </row>
    <row r="128" spans="1:4" ht="17.25" customHeight="1">
      <c r="A128" s="29"/>
      <c r="B128" s="29"/>
      <c r="C128" s="29"/>
      <c r="D128" s="29"/>
    </row>
    <row r="129" spans="1:4" ht="17.25" customHeight="1">
      <c r="A129" s="29"/>
      <c r="B129" s="29"/>
      <c r="C129" s="29"/>
      <c r="D129" s="29"/>
    </row>
    <row r="130" spans="1:4" ht="17.25" customHeight="1">
      <c r="A130" s="29"/>
      <c r="B130" s="29"/>
      <c r="C130" s="29"/>
      <c r="D130" s="29"/>
    </row>
    <row r="131" spans="1:4" ht="17.25" customHeight="1">
      <c r="A131" s="29"/>
      <c r="B131" s="29"/>
      <c r="C131" s="29"/>
      <c r="D131" s="29"/>
    </row>
    <row r="132" spans="1:4" ht="17.25" customHeight="1">
      <c r="A132" s="29"/>
      <c r="B132" s="29"/>
      <c r="C132" s="29"/>
      <c r="D132" s="29"/>
    </row>
    <row r="133" spans="1:4" ht="17.25" customHeight="1">
      <c r="A133" s="29"/>
      <c r="B133" s="29"/>
      <c r="C133" s="29"/>
      <c r="D133" s="29"/>
    </row>
    <row r="134" spans="1:4" ht="17.25" customHeight="1">
      <c r="A134" s="29"/>
      <c r="B134" s="29"/>
      <c r="C134" s="29"/>
      <c r="D134" s="29"/>
    </row>
    <row r="135" spans="1:4" ht="17.25" customHeight="1">
      <c r="A135" s="29"/>
      <c r="B135" s="29"/>
      <c r="C135" s="29"/>
      <c r="D135" s="29"/>
    </row>
    <row r="136" spans="1:4" ht="17.25" customHeight="1">
      <c r="A136" s="29"/>
      <c r="B136" s="29"/>
      <c r="C136" s="29"/>
      <c r="D136" s="29"/>
    </row>
    <row r="137" spans="1:4" ht="17.25" customHeight="1">
      <c r="A137" s="29"/>
      <c r="B137" s="29"/>
      <c r="C137" s="29"/>
      <c r="D137" s="29"/>
    </row>
    <row r="138" spans="1:4" ht="17.25" customHeight="1">
      <c r="A138" s="29"/>
      <c r="B138" s="29"/>
      <c r="C138" s="29"/>
      <c r="D138" s="29"/>
    </row>
    <row r="139" spans="1:4" ht="17.25" customHeight="1">
      <c r="A139" s="29"/>
      <c r="B139" s="29"/>
      <c r="C139" s="29"/>
      <c r="D139" s="29"/>
    </row>
    <row r="140" spans="1:4" ht="17.25" customHeight="1">
      <c r="A140" s="29"/>
      <c r="B140" s="29"/>
      <c r="C140" s="29"/>
      <c r="D140" s="29"/>
    </row>
    <row r="141" spans="1:4" ht="17.25" customHeight="1">
      <c r="A141" s="29"/>
      <c r="B141" s="29"/>
      <c r="C141" s="29"/>
      <c r="D141" s="29"/>
    </row>
    <row r="142" spans="1:4" ht="17.25" customHeight="1">
      <c r="A142" s="29"/>
      <c r="B142" s="29"/>
      <c r="C142" s="29"/>
      <c r="D142" s="29"/>
    </row>
    <row r="143" spans="1:4" ht="17.25" customHeight="1">
      <c r="A143" s="29"/>
      <c r="B143" s="29"/>
      <c r="C143" s="29"/>
      <c r="D143" s="29"/>
    </row>
    <row r="144" spans="1:4" ht="17.25" customHeight="1">
      <c r="A144" s="29"/>
      <c r="B144" s="29"/>
      <c r="C144" s="29"/>
      <c r="D144" s="29"/>
    </row>
    <row r="145" spans="1:4" ht="17.25" customHeight="1">
      <c r="A145" s="29"/>
      <c r="B145" s="29"/>
      <c r="C145" s="29"/>
      <c r="D145" s="29"/>
    </row>
    <row r="146" spans="1:4" ht="17.25" customHeight="1">
      <c r="A146" s="29"/>
      <c r="B146" s="29"/>
      <c r="C146" s="29"/>
      <c r="D146" s="29"/>
    </row>
    <row r="147" spans="1:4" ht="17.25" customHeight="1">
      <c r="A147" s="29"/>
      <c r="B147" s="29"/>
      <c r="C147" s="29"/>
      <c r="D147" s="29"/>
    </row>
    <row r="148" spans="1:4" ht="17.25" customHeight="1">
      <c r="A148" s="29"/>
      <c r="B148" s="29"/>
      <c r="C148" s="29"/>
      <c r="D148" s="29"/>
    </row>
    <row r="149" spans="1:4" ht="17.25" customHeight="1">
      <c r="A149" s="29"/>
      <c r="B149" s="29"/>
      <c r="C149" s="29"/>
      <c r="D149" s="29"/>
    </row>
    <row r="150" spans="1:4" ht="17.25" customHeight="1">
      <c r="A150" s="29"/>
      <c r="B150" s="29"/>
      <c r="C150" s="29"/>
      <c r="D150" s="29"/>
    </row>
    <row r="151" spans="1:4" ht="17.25" customHeight="1">
      <c r="A151" s="29"/>
      <c r="B151" s="29"/>
      <c r="C151" s="29"/>
      <c r="D151" s="29"/>
    </row>
    <row r="152" spans="1:4" ht="17.25" customHeight="1">
      <c r="A152" s="29"/>
      <c r="B152" s="29"/>
      <c r="C152" s="29"/>
      <c r="D152" s="29"/>
    </row>
    <row r="153" spans="1:4" ht="17.25" customHeight="1">
      <c r="A153" s="29"/>
      <c r="B153" s="29"/>
      <c r="C153" s="29"/>
      <c r="D153" s="29"/>
    </row>
    <row r="154" spans="1:4" ht="17.25" customHeight="1">
      <c r="A154" s="29"/>
      <c r="B154" s="29"/>
      <c r="C154" s="29"/>
      <c r="D154" s="29"/>
    </row>
    <row r="155" spans="1:4" ht="17.25" customHeight="1">
      <c r="A155" s="29"/>
      <c r="B155" s="29"/>
      <c r="C155" s="29"/>
      <c r="D155" s="29"/>
    </row>
    <row r="156" spans="1:4" ht="17.25" customHeight="1">
      <c r="A156" s="29"/>
      <c r="B156" s="29"/>
      <c r="C156" s="29"/>
      <c r="D156" s="29"/>
    </row>
    <row r="157" spans="1:4" ht="17.25" customHeight="1">
      <c r="A157" s="29"/>
      <c r="B157" s="29"/>
      <c r="C157" s="29"/>
      <c r="D157" s="29"/>
    </row>
    <row r="158" spans="1:4" ht="17.25" customHeight="1">
      <c r="A158" s="29"/>
      <c r="B158" s="29"/>
      <c r="C158" s="29"/>
      <c r="D158" s="29"/>
    </row>
    <row r="159" spans="1:4" ht="17.25" customHeight="1">
      <c r="A159" s="29"/>
      <c r="B159" s="29"/>
      <c r="C159" s="29"/>
      <c r="D159" s="29"/>
    </row>
    <row r="160" spans="1:4" ht="17.25" customHeight="1">
      <c r="A160" s="29"/>
      <c r="B160" s="29"/>
      <c r="C160" s="29"/>
      <c r="D160" s="29"/>
    </row>
    <row r="161" spans="1:4" ht="17.25" customHeight="1">
      <c r="A161" s="29"/>
      <c r="B161" s="29"/>
      <c r="C161" s="29"/>
      <c r="D161" s="29"/>
    </row>
    <row r="162" spans="1:4" ht="17.25" customHeight="1">
      <c r="A162" s="29"/>
      <c r="B162" s="29"/>
      <c r="C162" s="29"/>
      <c r="D162" s="29"/>
    </row>
    <row r="163" spans="1:4" ht="17.25" customHeight="1">
      <c r="A163" s="29"/>
      <c r="B163" s="29"/>
      <c r="C163" s="29"/>
      <c r="D163" s="29"/>
    </row>
    <row r="164" spans="1:4" ht="17.25" customHeight="1">
      <c r="A164" s="29"/>
      <c r="B164" s="29"/>
      <c r="C164" s="29"/>
      <c r="D164" s="29"/>
    </row>
    <row r="165" spans="1:4" ht="17.25" customHeight="1">
      <c r="A165" s="29"/>
      <c r="B165" s="29"/>
      <c r="C165" s="29"/>
      <c r="D165" s="29"/>
    </row>
    <row r="166" spans="1:4" ht="17.25" customHeight="1">
      <c r="A166" s="29"/>
      <c r="B166" s="29"/>
      <c r="C166" s="29"/>
      <c r="D166" s="29"/>
    </row>
    <row r="167" spans="1:4" ht="17.25" customHeight="1">
      <c r="A167" s="29"/>
      <c r="B167" s="29"/>
      <c r="C167" s="29"/>
      <c r="D167" s="29"/>
    </row>
    <row r="168" spans="1:4" ht="17.25" customHeight="1">
      <c r="A168" s="29"/>
      <c r="B168" s="29"/>
      <c r="C168" s="29"/>
      <c r="D168" s="29"/>
    </row>
    <row r="169" spans="1:4" ht="17.25" customHeight="1">
      <c r="A169" s="29"/>
      <c r="B169" s="29"/>
      <c r="C169" s="29"/>
      <c r="D169" s="29"/>
    </row>
    <row r="170" spans="1:4" ht="17.25" customHeight="1">
      <c r="A170" s="29"/>
      <c r="B170" s="29"/>
      <c r="C170" s="29"/>
      <c r="D170" s="29"/>
    </row>
    <row r="171" spans="1:4" ht="17.25" customHeight="1">
      <c r="A171" s="29"/>
      <c r="B171" s="29"/>
      <c r="C171" s="29"/>
      <c r="D171" s="29"/>
    </row>
    <row r="172" spans="1:4" ht="17.25" customHeight="1">
      <c r="A172" s="29"/>
      <c r="B172" s="29"/>
      <c r="C172" s="29"/>
      <c r="D172" s="29"/>
    </row>
    <row r="173" spans="1:4" ht="17.25" customHeight="1">
      <c r="A173" s="29"/>
      <c r="B173" s="29"/>
      <c r="C173" s="29"/>
      <c r="D173" s="29"/>
    </row>
    <row r="174" spans="1:4" ht="17.25" customHeight="1">
      <c r="A174" s="29"/>
      <c r="B174" s="29"/>
      <c r="C174" s="29"/>
      <c r="D174" s="29"/>
    </row>
    <row r="175" spans="1:4" ht="17.25" customHeight="1">
      <c r="A175" s="29"/>
      <c r="B175" s="29"/>
      <c r="C175" s="29"/>
      <c r="D175" s="29"/>
    </row>
    <row r="176" spans="1:4" ht="17.25" customHeight="1">
      <c r="A176" s="29"/>
      <c r="B176" s="29"/>
      <c r="C176" s="29"/>
      <c r="D176" s="29"/>
    </row>
    <row r="177" spans="1:4" ht="17.25" customHeight="1">
      <c r="A177" s="29"/>
      <c r="B177" s="29"/>
      <c r="C177" s="29"/>
      <c r="D177" s="29"/>
    </row>
    <row r="178" spans="1:4" ht="17.25" customHeight="1">
      <c r="A178" s="29"/>
      <c r="B178" s="29"/>
      <c r="C178" s="29"/>
      <c r="D178" s="29"/>
    </row>
    <row r="179" spans="1:4" ht="17.25" customHeight="1">
      <c r="A179" s="29"/>
      <c r="B179" s="29"/>
      <c r="C179" s="29"/>
      <c r="D179" s="29"/>
    </row>
    <row r="180" spans="1:4" ht="17.25" customHeight="1">
      <c r="A180" s="29"/>
      <c r="B180" s="29"/>
      <c r="C180" s="29"/>
      <c r="D180" s="29"/>
    </row>
    <row r="181" spans="1:4" ht="17.25" customHeight="1">
      <c r="A181" s="29"/>
      <c r="B181" s="29"/>
      <c r="C181" s="29"/>
      <c r="D181" s="29"/>
    </row>
    <row r="182" spans="1:4" ht="17.25" customHeight="1">
      <c r="A182" s="29"/>
      <c r="B182" s="29"/>
      <c r="C182" s="29"/>
      <c r="D182" s="29"/>
    </row>
    <row r="183" spans="1:4" ht="17.25" customHeight="1">
      <c r="A183" s="29"/>
      <c r="B183" s="29"/>
      <c r="C183" s="29"/>
      <c r="D183" s="29"/>
    </row>
    <row r="184" spans="1:4" ht="17.25" customHeight="1">
      <c r="A184" s="29"/>
      <c r="B184" s="29"/>
      <c r="C184" s="29"/>
      <c r="D184" s="29"/>
    </row>
    <row r="185" spans="1:4" ht="17.25" customHeight="1">
      <c r="A185" s="29"/>
      <c r="B185" s="29"/>
      <c r="C185" s="29"/>
      <c r="D185" s="29"/>
    </row>
    <row r="186" spans="1:4" ht="17.25" customHeight="1">
      <c r="A186" s="29"/>
      <c r="B186" s="29"/>
      <c r="C186" s="29"/>
      <c r="D186" s="29"/>
    </row>
    <row r="187" spans="1:4" ht="17.25" customHeight="1">
      <c r="A187" s="29"/>
      <c r="B187" s="29"/>
      <c r="C187" s="29"/>
      <c r="D187" s="29"/>
    </row>
    <row r="188" spans="1:4" ht="17.25" customHeight="1">
      <c r="A188" s="29"/>
      <c r="B188" s="29"/>
      <c r="C188" s="29"/>
      <c r="D188" s="29"/>
    </row>
    <row r="189" spans="1:4" ht="17.25" customHeight="1">
      <c r="A189" s="29"/>
      <c r="B189" s="29"/>
      <c r="C189" s="29"/>
      <c r="D189" s="29"/>
    </row>
    <row r="190" spans="1:4" ht="17.25" customHeight="1">
      <c r="A190" s="29"/>
      <c r="B190" s="29"/>
      <c r="C190" s="29"/>
      <c r="D190" s="29"/>
    </row>
    <row r="191" spans="1:4" ht="17.25" customHeight="1">
      <c r="A191" s="29"/>
      <c r="B191" s="29"/>
      <c r="C191" s="29"/>
      <c r="D191" s="29"/>
    </row>
    <row r="192" spans="1:4" ht="17.25" customHeight="1">
      <c r="A192" s="29"/>
      <c r="B192" s="29"/>
      <c r="C192" s="29"/>
      <c r="D192" s="29"/>
    </row>
    <row r="193" spans="1:4" ht="17.25" customHeight="1">
      <c r="A193" s="29"/>
      <c r="B193" s="29"/>
      <c r="C193" s="29"/>
      <c r="D193" s="29"/>
    </row>
    <row r="194" spans="1:4" ht="17.25" customHeight="1">
      <c r="A194" s="29"/>
      <c r="B194" s="29"/>
      <c r="C194" s="29"/>
      <c r="D194" s="29"/>
    </row>
    <row r="195" spans="1:4" ht="17.25" customHeight="1">
      <c r="A195" s="29"/>
      <c r="B195" s="29"/>
      <c r="C195" s="29"/>
      <c r="D195" s="29"/>
    </row>
    <row r="196" spans="1:4" ht="17.25" customHeight="1">
      <c r="A196" s="29"/>
      <c r="B196" s="29"/>
      <c r="C196" s="29"/>
      <c r="D196" s="29"/>
    </row>
    <row r="197" spans="1:4" ht="17.25" customHeight="1">
      <c r="A197" s="29"/>
      <c r="B197" s="29"/>
      <c r="C197" s="29"/>
      <c r="D197" s="29"/>
    </row>
    <row r="198" spans="1:4" ht="17.25" customHeight="1">
      <c r="A198" s="29"/>
      <c r="B198" s="29"/>
      <c r="C198" s="29"/>
      <c r="D198" s="29"/>
    </row>
    <row r="199" spans="1:4" ht="17.25" customHeight="1">
      <c r="A199" s="29"/>
      <c r="B199" s="29"/>
      <c r="C199" s="29"/>
      <c r="D199" s="29"/>
    </row>
    <row r="200" spans="1:4" ht="17.25" customHeight="1">
      <c r="A200" s="29"/>
      <c r="B200" s="29"/>
      <c r="C200" s="29"/>
      <c r="D200" s="29"/>
    </row>
    <row r="201" spans="1:4" ht="17.25" customHeight="1">
      <c r="A201" s="29"/>
      <c r="B201" s="29"/>
      <c r="C201" s="29"/>
      <c r="D201" s="29"/>
    </row>
    <row r="202" spans="1:4" ht="17.25" customHeight="1">
      <c r="A202" s="29"/>
      <c r="B202" s="29"/>
      <c r="C202" s="29"/>
      <c r="D202" s="29"/>
    </row>
    <row r="203" spans="1:4" ht="17.25" customHeight="1">
      <c r="A203" s="29"/>
      <c r="B203" s="29"/>
      <c r="C203" s="29"/>
      <c r="D203" s="29"/>
    </row>
    <row r="204" spans="1:4" ht="17.25" customHeight="1">
      <c r="A204" s="29"/>
      <c r="B204" s="29"/>
      <c r="C204" s="29"/>
      <c r="D204" s="29"/>
    </row>
    <row r="205" spans="1:4" ht="17.25" customHeight="1">
      <c r="A205" s="29"/>
      <c r="B205" s="29"/>
      <c r="C205" s="29"/>
      <c r="D205" s="29"/>
    </row>
    <row r="206" spans="1:4" ht="17.25" customHeight="1">
      <c r="A206" s="29"/>
      <c r="B206" s="29"/>
      <c r="C206" s="29"/>
      <c r="D206" s="29"/>
    </row>
    <row r="207" spans="1:4" ht="17.25" customHeight="1">
      <c r="A207" s="29"/>
      <c r="B207" s="29"/>
      <c r="C207" s="29"/>
      <c r="D207" s="29"/>
    </row>
    <row r="208" spans="1:4" ht="17.25" customHeight="1">
      <c r="A208" s="29"/>
      <c r="B208" s="29"/>
      <c r="C208" s="29"/>
      <c r="D208" s="29"/>
    </row>
    <row r="209" spans="1:4" ht="17.25" customHeight="1">
      <c r="A209" s="29"/>
      <c r="B209" s="29"/>
      <c r="C209" s="29"/>
      <c r="D209" s="29"/>
    </row>
    <row r="210" spans="1:4" ht="17.25" customHeight="1">
      <c r="A210" s="29"/>
      <c r="B210" s="29"/>
      <c r="C210" s="29"/>
      <c r="D210" s="29"/>
    </row>
    <row r="211" spans="1:4" ht="17.25" customHeight="1">
      <c r="A211" s="29"/>
      <c r="B211" s="29"/>
      <c r="C211" s="29"/>
      <c r="D211" s="29"/>
    </row>
    <row r="212" spans="1:4" ht="17.25" customHeight="1">
      <c r="A212" s="29"/>
      <c r="B212" s="29"/>
      <c r="C212" s="29"/>
      <c r="D212" s="29"/>
    </row>
    <row r="213" spans="1:4" ht="17.25" customHeight="1">
      <c r="A213" s="29"/>
      <c r="B213" s="29"/>
      <c r="C213" s="29"/>
      <c r="D213" s="29"/>
    </row>
    <row r="214" spans="1:4" ht="17.25" customHeight="1">
      <c r="A214" s="29"/>
      <c r="B214" s="29"/>
      <c r="C214" s="29"/>
      <c r="D214" s="29"/>
    </row>
    <row r="215" spans="1:4" ht="17.25" customHeight="1">
      <c r="A215" s="29"/>
      <c r="B215" s="29"/>
      <c r="C215" s="29"/>
      <c r="D215" s="29"/>
    </row>
    <row r="216" spans="1:4" ht="17.25" customHeight="1">
      <c r="A216" s="29"/>
      <c r="B216" s="29"/>
      <c r="C216" s="29"/>
      <c r="D216" s="29"/>
    </row>
    <row r="217" spans="1:4" ht="17.25" customHeight="1">
      <c r="A217" s="29"/>
      <c r="B217" s="29"/>
      <c r="C217" s="29"/>
      <c r="D217" s="29"/>
    </row>
    <row r="218" spans="1:4" ht="17.25" customHeight="1">
      <c r="A218" s="29"/>
      <c r="B218" s="29"/>
      <c r="C218" s="29"/>
      <c r="D218" s="29"/>
    </row>
    <row r="219" spans="1:4" ht="17.25" customHeight="1">
      <c r="A219" s="29"/>
      <c r="B219" s="29"/>
      <c r="C219" s="29"/>
      <c r="D219" s="29"/>
    </row>
    <row r="220" spans="1:4" ht="17.25" customHeight="1">
      <c r="A220" s="29"/>
      <c r="B220" s="29"/>
      <c r="C220" s="29"/>
      <c r="D220" s="29"/>
    </row>
    <row r="221" spans="1:4" ht="17.25" customHeight="1">
      <c r="A221" s="29"/>
      <c r="B221" s="29"/>
      <c r="C221" s="29"/>
      <c r="D221" s="29"/>
    </row>
    <row r="222" spans="1:4" ht="17.25" customHeight="1">
      <c r="A222" s="29"/>
      <c r="B222" s="29"/>
      <c r="C222" s="29"/>
      <c r="D222" s="29"/>
    </row>
    <row r="223" spans="1:4" ht="17.25" customHeight="1">
      <c r="A223" s="29"/>
      <c r="B223" s="29"/>
      <c r="C223" s="29"/>
      <c r="D223" s="29"/>
    </row>
    <row r="224" spans="1:4" ht="17.25" customHeight="1">
      <c r="A224" s="29"/>
      <c r="B224" s="29"/>
      <c r="C224" s="29"/>
      <c r="D224" s="29"/>
    </row>
    <row r="225" spans="1:4" ht="17.25" customHeight="1">
      <c r="A225" s="29"/>
      <c r="B225" s="29"/>
      <c r="C225" s="29"/>
      <c r="D225" s="29"/>
    </row>
    <row r="226" spans="1:4" ht="17.25" customHeight="1">
      <c r="A226" s="29"/>
      <c r="B226" s="29"/>
      <c r="C226" s="29"/>
      <c r="D226" s="29"/>
    </row>
    <row r="227" spans="1:4" ht="17.25" customHeight="1">
      <c r="A227" s="29"/>
      <c r="B227" s="29"/>
      <c r="C227" s="29"/>
      <c r="D227" s="29"/>
    </row>
    <row r="228" spans="1:4" ht="17.25" customHeight="1">
      <c r="A228" s="29"/>
      <c r="B228" s="29"/>
      <c r="C228" s="29"/>
      <c r="D228" s="29"/>
    </row>
    <row r="229" spans="1:4" ht="17.25" customHeight="1">
      <c r="A229" s="29"/>
      <c r="B229" s="29"/>
      <c r="C229" s="29"/>
      <c r="D229" s="29"/>
    </row>
    <row r="230" spans="1:4" ht="17.25" customHeight="1">
      <c r="A230" s="29"/>
      <c r="B230" s="29"/>
      <c r="C230" s="29"/>
      <c r="D230" s="29"/>
    </row>
    <row r="231" spans="1:4" ht="17.25" customHeight="1">
      <c r="A231" s="29"/>
      <c r="B231" s="29"/>
      <c r="C231" s="29"/>
      <c r="D231" s="29"/>
    </row>
    <row r="232" spans="1:4" ht="17.25" customHeight="1">
      <c r="A232" s="29"/>
      <c r="B232" s="29"/>
      <c r="C232" s="29"/>
      <c r="D232" s="29"/>
    </row>
    <row r="233" spans="1:4" ht="17.25" customHeight="1">
      <c r="A233" s="29"/>
      <c r="B233" s="29"/>
      <c r="C233" s="29"/>
      <c r="D233" s="29"/>
    </row>
    <row r="234" spans="1:4" ht="17.25" customHeight="1">
      <c r="A234" s="29"/>
      <c r="B234" s="29"/>
      <c r="C234" s="29"/>
      <c r="D234" s="29"/>
    </row>
    <row r="235" spans="1:4" ht="17.25" customHeight="1">
      <c r="A235" s="29"/>
      <c r="B235" s="29"/>
      <c r="C235" s="29"/>
      <c r="D235" s="29"/>
    </row>
    <row r="236" spans="1:4" ht="17.25" customHeight="1">
      <c r="A236" s="29"/>
      <c r="B236" s="29"/>
      <c r="C236" s="29"/>
      <c r="D236" s="29"/>
    </row>
    <row r="237" spans="1:4" ht="17.25" customHeight="1">
      <c r="A237" s="29"/>
      <c r="B237" s="29"/>
      <c r="C237" s="29"/>
      <c r="D237" s="29"/>
    </row>
    <row r="238" spans="1:4" ht="17.25" customHeight="1">
      <c r="A238" s="29"/>
      <c r="B238" s="29"/>
      <c r="C238" s="29"/>
      <c r="D238" s="29"/>
    </row>
    <row r="239" spans="1:4" ht="17.25" customHeight="1">
      <c r="A239" s="29"/>
      <c r="B239" s="29"/>
      <c r="C239" s="29"/>
      <c r="D239" s="29"/>
    </row>
    <row r="240" spans="1:4" ht="17.25" customHeight="1">
      <c r="A240" s="29"/>
      <c r="B240" s="29"/>
      <c r="C240" s="29"/>
      <c r="D240" s="29"/>
    </row>
    <row r="241" spans="1:4" ht="17.25" customHeight="1">
      <c r="A241" s="29"/>
      <c r="B241" s="29"/>
      <c r="C241" s="29"/>
      <c r="D241" s="29"/>
    </row>
    <row r="242" spans="1:4" ht="17.25" customHeight="1">
      <c r="A242" s="29"/>
      <c r="B242" s="29"/>
      <c r="C242" s="29"/>
      <c r="D242" s="29"/>
    </row>
    <row r="243" spans="1:4" ht="17.25" customHeight="1">
      <c r="A243" s="29"/>
      <c r="B243" s="29"/>
      <c r="C243" s="29"/>
      <c r="D243" s="29"/>
    </row>
    <row r="244" spans="1:4" ht="17.25" customHeight="1">
      <c r="A244" s="29"/>
      <c r="B244" s="29"/>
      <c r="C244" s="29"/>
      <c r="D244" s="29"/>
    </row>
    <row r="245" spans="1:4" ht="17.25" customHeight="1">
      <c r="A245" s="29"/>
      <c r="B245" s="29"/>
      <c r="C245" s="29"/>
      <c r="D245" s="29"/>
    </row>
    <row r="246" spans="1:4" ht="17.25" customHeight="1">
      <c r="A246" s="29"/>
      <c r="B246" s="29"/>
      <c r="C246" s="29"/>
      <c r="D246" s="29"/>
    </row>
    <row r="247" spans="1:4" ht="17.25" customHeight="1">
      <c r="A247" s="29"/>
      <c r="B247" s="29"/>
      <c r="C247" s="29"/>
      <c r="D247" s="29"/>
    </row>
    <row r="248" spans="1:4" ht="17.25" customHeight="1">
      <c r="A248" s="29"/>
      <c r="B248" s="29"/>
      <c r="C248" s="29"/>
      <c r="D248" s="29"/>
    </row>
    <row r="249" spans="1:4" ht="17.25" customHeight="1">
      <c r="A249" s="29"/>
      <c r="B249" s="29"/>
      <c r="C249" s="29"/>
      <c r="D249" s="29"/>
    </row>
    <row r="250" spans="1:4" ht="17.25" customHeight="1">
      <c r="A250" s="29"/>
      <c r="B250" s="29"/>
      <c r="C250" s="29"/>
      <c r="D250" s="29"/>
    </row>
    <row r="251" spans="1:4" ht="17.25" customHeight="1">
      <c r="A251" s="29"/>
      <c r="B251" s="29"/>
      <c r="C251" s="29"/>
      <c r="D251" s="29"/>
    </row>
    <row r="252" spans="1:4" ht="17.25" customHeight="1">
      <c r="A252" s="29"/>
      <c r="B252" s="29"/>
      <c r="C252" s="29"/>
      <c r="D252" s="29"/>
    </row>
    <row r="253" spans="1:4" ht="17.25" customHeight="1">
      <c r="A253" s="29"/>
      <c r="B253" s="29"/>
      <c r="C253" s="29"/>
      <c r="D253" s="29"/>
    </row>
    <row r="254" spans="1:4" ht="17.25" customHeight="1">
      <c r="A254" s="29"/>
      <c r="B254" s="29"/>
      <c r="C254" s="29"/>
      <c r="D254" s="29"/>
    </row>
    <row r="255" spans="1:4" ht="17.25" customHeight="1">
      <c r="A255" s="29"/>
      <c r="B255" s="29"/>
      <c r="C255" s="29"/>
      <c r="D255" s="29"/>
    </row>
    <row r="256" spans="1:4" ht="17.25" customHeight="1">
      <c r="A256" s="29"/>
      <c r="B256" s="29"/>
      <c r="C256" s="29"/>
      <c r="D256" s="29"/>
    </row>
    <row r="257" spans="1:4" ht="17.25" customHeight="1">
      <c r="A257" s="29"/>
      <c r="B257" s="29"/>
      <c r="C257" s="29"/>
      <c r="D257" s="29"/>
    </row>
    <row r="258" spans="1:4" ht="17.25" customHeight="1">
      <c r="A258" s="29"/>
      <c r="B258" s="29"/>
      <c r="C258" s="29"/>
      <c r="D258" s="29"/>
    </row>
    <row r="259" spans="1:4" ht="17.25" customHeight="1">
      <c r="A259" s="29"/>
      <c r="B259" s="29"/>
      <c r="C259" s="29"/>
      <c r="D259" s="29"/>
    </row>
    <row r="260" spans="1:4" ht="17.25" customHeight="1">
      <c r="A260" s="29"/>
      <c r="B260" s="29"/>
      <c r="C260" s="29"/>
      <c r="D260" s="29"/>
    </row>
    <row r="261" spans="1:4" ht="17.25" customHeight="1">
      <c r="A261" s="29"/>
      <c r="B261" s="29"/>
      <c r="C261" s="29"/>
      <c r="D261" s="29"/>
    </row>
    <row r="262" spans="1:4" ht="17.25" customHeight="1">
      <c r="A262" s="29"/>
      <c r="B262" s="29"/>
      <c r="C262" s="29"/>
      <c r="D262" s="29"/>
    </row>
    <row r="263" spans="1:4" ht="17.25" customHeight="1">
      <c r="A263" s="29"/>
      <c r="B263" s="29"/>
      <c r="C263" s="29"/>
      <c r="D263" s="29"/>
    </row>
    <row r="264" spans="1:4" ht="17.25" customHeight="1">
      <c r="A264" s="29"/>
      <c r="B264" s="29"/>
      <c r="C264" s="29"/>
      <c r="D264" s="29"/>
    </row>
    <row r="265" spans="1:4" ht="17.25" customHeight="1">
      <c r="A265" s="29"/>
      <c r="B265" s="29"/>
      <c r="C265" s="29"/>
      <c r="D265" s="29"/>
    </row>
    <row r="266" spans="1:4" ht="17.25" customHeight="1">
      <c r="A266" s="29"/>
      <c r="B266" s="29"/>
      <c r="C266" s="29"/>
      <c r="D266" s="29"/>
    </row>
    <row r="267" spans="1:4" ht="17.25" customHeight="1">
      <c r="A267" s="29"/>
      <c r="B267" s="29"/>
      <c r="C267" s="29"/>
      <c r="D267" s="29"/>
    </row>
    <row r="268" spans="1:4" ht="17.25" customHeight="1">
      <c r="A268" s="29"/>
      <c r="B268" s="29"/>
      <c r="C268" s="29"/>
      <c r="D268" s="29"/>
    </row>
    <row r="269" spans="1:4" ht="17.25" customHeight="1">
      <c r="A269" s="29"/>
      <c r="B269" s="29"/>
      <c r="C269" s="29"/>
      <c r="D269" s="29"/>
    </row>
    <row r="270" spans="1:4" ht="17.25" customHeight="1">
      <c r="A270" s="29"/>
      <c r="B270" s="29"/>
      <c r="C270" s="29"/>
      <c r="D270" s="29"/>
    </row>
    <row r="271" spans="1:4" ht="17.25" customHeight="1">
      <c r="A271" s="29"/>
      <c r="B271" s="29"/>
      <c r="C271" s="29"/>
      <c r="D271" s="29"/>
    </row>
    <row r="272" spans="1:4" ht="17.25" customHeight="1">
      <c r="A272" s="29"/>
      <c r="B272" s="29"/>
      <c r="C272" s="29"/>
      <c r="D272" s="29"/>
    </row>
    <row r="273" spans="1:4" ht="17.25" customHeight="1">
      <c r="A273" s="29"/>
      <c r="B273" s="29"/>
      <c r="C273" s="29"/>
      <c r="D273" s="29"/>
    </row>
    <row r="274" spans="1:4" ht="17.25" customHeight="1">
      <c r="A274" s="29"/>
      <c r="B274" s="29"/>
      <c r="C274" s="29"/>
      <c r="D274" s="29"/>
    </row>
    <row r="275" spans="1:4" ht="17.25" customHeight="1">
      <c r="A275" s="29"/>
      <c r="B275" s="29"/>
      <c r="C275" s="29"/>
      <c r="D275" s="29"/>
    </row>
    <row r="276" spans="1:4" ht="17.25" customHeight="1">
      <c r="A276" s="29"/>
      <c r="B276" s="29"/>
      <c r="C276" s="29"/>
      <c r="D276" s="29"/>
    </row>
    <row r="277" spans="1:4" ht="17.25" customHeight="1">
      <c r="A277" s="29"/>
      <c r="B277" s="29"/>
      <c r="C277" s="29"/>
      <c r="D277" s="29"/>
    </row>
    <row r="278" spans="1:4" ht="17.25" customHeight="1">
      <c r="A278" s="29"/>
      <c r="B278" s="29"/>
      <c r="C278" s="29"/>
      <c r="D278" s="29"/>
    </row>
    <row r="279" spans="1:4" ht="17.25" customHeight="1">
      <c r="A279" s="29"/>
      <c r="B279" s="29"/>
      <c r="C279" s="29"/>
      <c r="D279" s="29"/>
    </row>
    <row r="280" spans="1:4" ht="17.25" customHeight="1">
      <c r="A280" s="29"/>
      <c r="B280" s="29"/>
      <c r="C280" s="29"/>
      <c r="D280" s="29"/>
    </row>
    <row r="281" spans="1:4" ht="17.25" customHeight="1">
      <c r="A281" s="29"/>
      <c r="B281" s="29"/>
      <c r="C281" s="29"/>
      <c r="D281" s="29"/>
    </row>
    <row r="282" spans="1:4" ht="17.25" customHeight="1">
      <c r="A282" s="29"/>
      <c r="B282" s="29"/>
      <c r="C282" s="29"/>
      <c r="D282" s="29"/>
    </row>
    <row r="283" spans="1:4" ht="17.25" customHeight="1">
      <c r="A283" s="29"/>
      <c r="B283" s="29"/>
      <c r="C283" s="29"/>
      <c r="D283" s="29"/>
    </row>
    <row r="284" spans="1:4" ht="17.25" customHeight="1">
      <c r="A284" s="29"/>
      <c r="B284" s="29"/>
      <c r="C284" s="29"/>
      <c r="D284" s="29"/>
    </row>
    <row r="285" spans="1:4" ht="17.25" customHeight="1">
      <c r="A285" s="29"/>
      <c r="B285" s="29"/>
      <c r="C285" s="29"/>
      <c r="D285" s="29"/>
    </row>
    <row r="286" spans="1:4" ht="17.25" customHeight="1">
      <c r="A286" s="29"/>
      <c r="B286" s="29"/>
      <c r="C286" s="29"/>
      <c r="D286" s="29"/>
    </row>
    <row r="287" spans="1:4" ht="17.25" customHeight="1">
      <c r="A287" s="29"/>
      <c r="B287" s="29"/>
      <c r="C287" s="29"/>
      <c r="D287" s="29"/>
    </row>
    <row r="288" spans="1:4" ht="17.25" customHeight="1">
      <c r="A288" s="29"/>
      <c r="B288" s="29"/>
      <c r="C288" s="29"/>
      <c r="D288" s="29"/>
    </row>
    <row r="289" spans="1:4" ht="17.25" customHeight="1">
      <c r="A289" s="29"/>
      <c r="B289" s="29"/>
      <c r="C289" s="29"/>
      <c r="D289" s="29"/>
    </row>
    <row r="290" spans="1:4" ht="17.25" customHeight="1">
      <c r="A290" s="29"/>
      <c r="B290" s="29"/>
      <c r="C290" s="29"/>
      <c r="D290" s="29"/>
    </row>
    <row r="291" spans="1:4" ht="17.25" customHeight="1">
      <c r="A291" s="29"/>
      <c r="B291" s="29"/>
      <c r="C291" s="29"/>
      <c r="D291" s="29"/>
    </row>
    <row r="292" spans="1:4" ht="17.25" customHeight="1">
      <c r="A292" s="29"/>
      <c r="B292" s="29"/>
      <c r="C292" s="29"/>
      <c r="D292" s="29"/>
    </row>
    <row r="293" spans="1:4" ht="17.25" customHeight="1">
      <c r="A293" s="29"/>
      <c r="B293" s="29"/>
      <c r="C293" s="29"/>
      <c r="D293" s="29"/>
    </row>
    <row r="294" spans="1:4" ht="17.25" customHeight="1">
      <c r="A294" s="29"/>
      <c r="B294" s="29"/>
      <c r="C294" s="29"/>
      <c r="D294" s="29"/>
    </row>
    <row r="295" spans="1:4" ht="17.25" customHeight="1">
      <c r="A295" s="29"/>
      <c r="B295" s="29"/>
      <c r="C295" s="29"/>
      <c r="D295" s="29"/>
    </row>
    <row r="296" spans="1:4" ht="17.25" customHeight="1">
      <c r="A296" s="29"/>
      <c r="B296" s="29"/>
      <c r="C296" s="29"/>
      <c r="D296" s="29"/>
    </row>
    <row r="297" spans="1:4" ht="17.25" customHeight="1">
      <c r="A297" s="29"/>
      <c r="B297" s="29"/>
      <c r="C297" s="29"/>
      <c r="D297" s="29"/>
    </row>
    <row r="298" spans="1:4" ht="17.25" customHeight="1">
      <c r="A298" s="29"/>
      <c r="B298" s="29"/>
      <c r="C298" s="29"/>
      <c r="D298" s="29"/>
    </row>
    <row r="299" spans="1:4" ht="17.25" customHeight="1">
      <c r="A299" s="29"/>
      <c r="B299" s="29"/>
      <c r="C299" s="29"/>
      <c r="D299" s="29"/>
    </row>
    <row r="300" spans="1:4" ht="17.25" customHeight="1">
      <c r="A300" s="29"/>
      <c r="B300" s="29"/>
      <c r="C300" s="29"/>
      <c r="D300" s="29"/>
    </row>
    <row r="301" spans="1:4" ht="17.25" customHeight="1">
      <c r="A301" s="29"/>
      <c r="B301" s="29"/>
      <c r="C301" s="29"/>
      <c r="D301" s="29"/>
    </row>
    <row r="302" spans="1:4" ht="17.25" customHeight="1">
      <c r="A302" s="29"/>
      <c r="B302" s="29"/>
      <c r="C302" s="29"/>
      <c r="D302" s="29"/>
    </row>
    <row r="303" spans="1:4" ht="17.25" customHeight="1">
      <c r="A303" s="29"/>
      <c r="B303" s="29"/>
      <c r="C303" s="29"/>
      <c r="D303" s="29"/>
    </row>
    <row r="304" spans="1:4" ht="17.25" customHeight="1">
      <c r="A304" s="29"/>
      <c r="B304" s="29"/>
      <c r="C304" s="29"/>
      <c r="D304" s="29"/>
    </row>
    <row r="305" spans="1:4" ht="17.25" customHeight="1">
      <c r="A305" s="29"/>
      <c r="B305" s="29"/>
      <c r="C305" s="29"/>
      <c r="D305" s="29"/>
    </row>
    <row r="306" spans="1:4" ht="17.25" customHeight="1">
      <c r="A306" s="29"/>
      <c r="B306" s="29"/>
      <c r="C306" s="29"/>
      <c r="D306" s="29"/>
    </row>
    <row r="307" spans="1:4" ht="17.25" customHeight="1">
      <c r="A307" s="29"/>
      <c r="B307" s="29"/>
      <c r="C307" s="29"/>
      <c r="D307" s="29"/>
    </row>
    <row r="308" spans="1:4" ht="17.25" customHeight="1">
      <c r="A308" s="29"/>
      <c r="B308" s="29"/>
      <c r="C308" s="29"/>
      <c r="D308" s="29"/>
    </row>
    <row r="309" spans="1:4" ht="17.25" customHeight="1">
      <c r="A309" s="29"/>
      <c r="B309" s="29"/>
      <c r="C309" s="29"/>
      <c r="D309" s="29"/>
    </row>
    <row r="310" spans="1:4" ht="17.25" customHeight="1">
      <c r="A310" s="29"/>
      <c r="B310" s="29"/>
      <c r="C310" s="29"/>
      <c r="D310" s="29"/>
    </row>
    <row r="311" spans="1:4" ht="17.25" customHeight="1">
      <c r="A311" s="29"/>
      <c r="B311" s="29"/>
      <c r="C311" s="29"/>
      <c r="D311" s="29"/>
    </row>
    <row r="312" spans="1:4" ht="17.25" customHeight="1">
      <c r="A312" s="29"/>
      <c r="B312" s="29"/>
      <c r="C312" s="29"/>
      <c r="D312" s="29"/>
    </row>
    <row r="313" spans="1:4" ht="17.25" customHeight="1">
      <c r="A313" s="29"/>
      <c r="B313" s="29"/>
      <c r="C313" s="29"/>
      <c r="D313" s="29"/>
    </row>
    <row r="314" spans="1:4" ht="17.25" customHeight="1">
      <c r="A314" s="29"/>
      <c r="B314" s="29"/>
      <c r="C314" s="29"/>
      <c r="D314" s="29"/>
    </row>
    <row r="315" spans="1:4" ht="17.25" customHeight="1">
      <c r="A315" s="29"/>
      <c r="B315" s="29"/>
      <c r="C315" s="29"/>
      <c r="D315" s="29"/>
    </row>
    <row r="316" spans="1:4" ht="17.25" customHeight="1">
      <c r="A316" s="29"/>
      <c r="B316" s="29"/>
      <c r="C316" s="29"/>
      <c r="D316" s="29"/>
    </row>
    <row r="317" spans="1:4" ht="17.25" customHeight="1">
      <c r="A317" s="29"/>
      <c r="B317" s="29"/>
      <c r="C317" s="29"/>
      <c r="D317" s="29"/>
    </row>
    <row r="318" spans="1:4" ht="17.25" customHeight="1">
      <c r="A318" s="29"/>
      <c r="B318" s="29"/>
      <c r="C318" s="29"/>
      <c r="D318" s="29"/>
    </row>
    <row r="319" spans="1:4" ht="17.25" customHeight="1">
      <c r="A319" s="29"/>
      <c r="B319" s="29"/>
      <c r="C319" s="29"/>
      <c r="D319" s="29"/>
    </row>
    <row r="320" spans="1:4" ht="17.25" customHeight="1">
      <c r="A320" s="29"/>
      <c r="B320" s="29"/>
      <c r="C320" s="29"/>
      <c r="D320" s="29"/>
    </row>
    <row r="321" spans="1:4" ht="17.25" customHeight="1">
      <c r="A321" s="29"/>
      <c r="B321" s="29"/>
      <c r="C321" s="29"/>
      <c r="D321" s="29"/>
    </row>
    <row r="322" spans="1:4" ht="17.25" customHeight="1">
      <c r="A322" s="29"/>
      <c r="B322" s="29"/>
      <c r="C322" s="29"/>
      <c r="D322" s="29"/>
    </row>
    <row r="323" spans="1:4" ht="17.25" customHeight="1">
      <c r="A323" s="29"/>
      <c r="B323" s="29"/>
      <c r="C323" s="29"/>
      <c r="D323" s="29"/>
    </row>
    <row r="324" spans="1:4" ht="17.25" customHeight="1">
      <c r="A324" s="29"/>
      <c r="B324" s="29"/>
      <c r="C324" s="29"/>
      <c r="D324" s="29"/>
    </row>
    <row r="325" spans="1:4" ht="17.25" customHeight="1">
      <c r="A325" s="29"/>
      <c r="B325" s="29"/>
      <c r="C325" s="29"/>
      <c r="D325" s="29"/>
    </row>
    <row r="326" spans="1:4" ht="17.25" customHeight="1">
      <c r="A326" s="29"/>
      <c r="B326" s="29"/>
      <c r="C326" s="29"/>
      <c r="D326" s="29"/>
    </row>
    <row r="327" spans="1:4" ht="17.25" customHeight="1">
      <c r="A327" s="29"/>
      <c r="B327" s="29"/>
      <c r="C327" s="29"/>
      <c r="D327" s="29"/>
    </row>
    <row r="328" spans="1:4" ht="17.25" customHeight="1">
      <c r="A328" s="29"/>
      <c r="B328" s="29"/>
      <c r="C328" s="29"/>
      <c r="D328" s="29"/>
    </row>
    <row r="329" spans="1:4" ht="17.25" customHeight="1">
      <c r="A329" s="29"/>
      <c r="B329" s="29"/>
      <c r="C329" s="29"/>
      <c r="D329" s="29"/>
    </row>
    <row r="330" spans="1:4" ht="17.25" customHeight="1">
      <c r="A330" s="29"/>
      <c r="B330" s="29"/>
      <c r="C330" s="29"/>
      <c r="D330" s="29"/>
    </row>
    <row r="331" spans="1:4" ht="17.25" customHeight="1">
      <c r="A331" s="29"/>
      <c r="B331" s="29"/>
      <c r="C331" s="29"/>
      <c r="D331" s="29"/>
    </row>
    <row r="332" spans="1:4" ht="17.25" customHeight="1">
      <c r="A332" s="29"/>
      <c r="B332" s="29"/>
      <c r="C332" s="29"/>
      <c r="D332" s="29"/>
    </row>
    <row r="333" spans="1:4" ht="17.25" customHeight="1">
      <c r="A333" s="29"/>
      <c r="B333" s="29"/>
      <c r="C333" s="29"/>
      <c r="D333" s="29"/>
    </row>
    <row r="334" spans="1:4" ht="17.25" customHeight="1">
      <c r="A334" s="29"/>
      <c r="B334" s="29"/>
      <c r="C334" s="29"/>
      <c r="D334" s="29"/>
    </row>
    <row r="335" spans="1:4" ht="17.25" customHeight="1">
      <c r="A335" s="29"/>
      <c r="B335" s="29"/>
      <c r="C335" s="29"/>
      <c r="D335" s="29"/>
    </row>
    <row r="336" spans="1:4" ht="17.25" customHeight="1">
      <c r="A336" s="29"/>
      <c r="B336" s="29"/>
      <c r="C336" s="29"/>
      <c r="D336" s="29"/>
    </row>
    <row r="337" spans="1:4" ht="17.25" customHeight="1">
      <c r="A337" s="29"/>
      <c r="B337" s="29"/>
      <c r="C337" s="29"/>
      <c r="D337" s="29"/>
    </row>
    <row r="338" spans="1:4" ht="17.25" customHeight="1">
      <c r="A338" s="29"/>
      <c r="B338" s="29"/>
      <c r="C338" s="29"/>
      <c r="D338" s="29"/>
    </row>
    <row r="339" spans="1:4" ht="17.25" customHeight="1">
      <c r="A339" s="29"/>
      <c r="B339" s="29"/>
      <c r="C339" s="29"/>
      <c r="D339" s="29"/>
    </row>
    <row r="340" spans="1:4" ht="17.25" customHeight="1">
      <c r="A340" s="29"/>
      <c r="B340" s="29"/>
      <c r="C340" s="29"/>
      <c r="D340" s="29"/>
    </row>
    <row r="341" spans="1:4" ht="17.25" customHeight="1">
      <c r="A341" s="29"/>
      <c r="B341" s="29"/>
      <c r="C341" s="29"/>
      <c r="D341" s="29"/>
    </row>
    <row r="342" spans="1:4" ht="17.25" customHeight="1">
      <c r="A342" s="29"/>
      <c r="B342" s="29"/>
      <c r="C342" s="29"/>
      <c r="D342" s="29"/>
    </row>
    <row r="343" spans="1:4" ht="17.25" customHeight="1">
      <c r="A343" s="29"/>
      <c r="B343" s="29"/>
      <c r="C343" s="29"/>
      <c r="D343" s="29"/>
    </row>
    <row r="344" spans="1:4" ht="17.25" customHeight="1">
      <c r="A344" s="29"/>
      <c r="B344" s="29"/>
      <c r="C344" s="29"/>
      <c r="D344" s="29"/>
    </row>
    <row r="345" spans="1:4" ht="17.25" customHeight="1">
      <c r="A345" s="29"/>
      <c r="B345" s="29"/>
      <c r="C345" s="29"/>
      <c r="D345" s="29"/>
    </row>
    <row r="346" spans="1:4" ht="17.25" customHeight="1">
      <c r="A346" s="29"/>
      <c r="B346" s="29"/>
      <c r="C346" s="29"/>
      <c r="D346" s="29"/>
    </row>
    <row r="347" spans="1:4" ht="17.25" customHeight="1">
      <c r="A347" s="29"/>
      <c r="B347" s="29"/>
      <c r="C347" s="29"/>
      <c r="D347" s="29"/>
    </row>
    <row r="348" spans="1:4" ht="17.25" customHeight="1">
      <c r="A348" s="29"/>
      <c r="B348" s="29"/>
      <c r="C348" s="29"/>
      <c r="D348" s="29"/>
    </row>
    <row r="349" spans="1:4" ht="17.25" customHeight="1">
      <c r="A349" s="29"/>
      <c r="B349" s="29"/>
      <c r="C349" s="29"/>
      <c r="D349" s="29"/>
    </row>
    <row r="350" spans="1:4" ht="17.25" customHeight="1">
      <c r="A350" s="29"/>
      <c r="B350" s="29"/>
      <c r="C350" s="29"/>
      <c r="D350" s="29"/>
    </row>
    <row r="351" spans="1:4" ht="17.25" customHeight="1">
      <c r="A351" s="29"/>
      <c r="B351" s="29"/>
      <c r="C351" s="29"/>
      <c r="D351" s="29"/>
    </row>
    <row r="352" spans="1:4" ht="17.25" customHeight="1">
      <c r="A352" s="29"/>
      <c r="B352" s="29"/>
      <c r="C352" s="29"/>
      <c r="D352" s="29"/>
    </row>
    <row r="353" spans="1:4" ht="17.25" customHeight="1">
      <c r="A353" s="29"/>
      <c r="B353" s="29"/>
      <c r="C353" s="29"/>
      <c r="D353" s="29"/>
    </row>
    <row r="354" spans="1:4" ht="17.25" customHeight="1">
      <c r="A354" s="29"/>
      <c r="B354" s="29"/>
      <c r="C354" s="29"/>
      <c r="D354" s="29"/>
    </row>
    <row r="355" spans="1:4" ht="17.25" customHeight="1">
      <c r="A355" s="29"/>
      <c r="B355" s="29"/>
      <c r="C355" s="29"/>
      <c r="D355" s="29"/>
    </row>
  </sheetData>
  <sheetProtection/>
  <mergeCells count="2">
    <mergeCell ref="A5:C5"/>
    <mergeCell ref="F5:H5"/>
  </mergeCells>
  <printOptions/>
  <pageMargins left="0.75" right="0.75" top="1" bottom="1" header="0.5" footer="0.5"/>
  <pageSetup horizontalDpi="120" verticalDpi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28"/>
  <sheetViews>
    <sheetView tabSelected="1" view="pageBreakPreview" zoomScaleSheetLayoutView="100" zoomScalePageLayoutView="0" workbookViewId="0" topLeftCell="A211">
      <selection activeCell="O31" sqref="O31"/>
    </sheetView>
  </sheetViews>
  <sheetFormatPr defaultColWidth="9.140625" defaultRowHeight="18.75" customHeight="1"/>
  <cols>
    <col min="1" max="1" width="3.7109375" style="20" customWidth="1"/>
    <col min="2" max="2" width="8.28125" style="20" hidden="1" customWidth="1"/>
    <col min="3" max="3" width="7.421875" style="34" customWidth="1"/>
    <col min="4" max="4" width="7.421875" style="34" hidden="1" customWidth="1"/>
    <col min="5" max="5" width="10.140625" style="34" customWidth="1"/>
    <col min="6" max="6" width="7.8515625" style="34" customWidth="1"/>
    <col min="7" max="7" width="6.57421875" style="34" customWidth="1"/>
    <col min="8" max="8" width="7.28125" style="34" customWidth="1"/>
    <col min="9" max="9" width="5.421875" style="34" customWidth="1"/>
    <col min="10" max="10" width="7.140625" style="34" customWidth="1"/>
    <col min="11" max="11" width="9.421875" style="34" customWidth="1"/>
    <col min="12" max="13" width="7.57421875" style="34" customWidth="1"/>
    <col min="14" max="15" width="7.421875" style="34" customWidth="1"/>
    <col min="16" max="16" width="7.57421875" style="34" customWidth="1"/>
    <col min="17" max="17" width="6.57421875" style="34" customWidth="1"/>
    <col min="18" max="18" width="7.140625" style="34" customWidth="1"/>
    <col min="19" max="19" width="8.57421875" style="34" customWidth="1"/>
    <col min="20" max="20" width="7.57421875" style="34" customWidth="1"/>
    <col min="21" max="21" width="5.7109375" style="34" customWidth="1"/>
    <col min="22" max="22" width="6.8515625" style="34" customWidth="1"/>
    <col min="23" max="23" width="6.140625" style="34" customWidth="1"/>
    <col min="24" max="24" width="5.7109375" style="34" customWidth="1"/>
    <col min="25" max="25" width="3.00390625" style="34" customWidth="1"/>
    <col min="26" max="26" width="4.00390625" style="34" customWidth="1"/>
    <col min="27" max="27" width="7.57421875" style="34" customWidth="1"/>
    <col min="28" max="28" width="4.57421875" style="34" customWidth="1"/>
    <col min="29" max="29" width="6.28125" style="34" customWidth="1"/>
    <col min="30" max="16384" width="9.140625" style="34" customWidth="1"/>
  </cols>
  <sheetData>
    <row r="1" spans="1:16" s="30" customFormat="1" ht="15" customHeight="1">
      <c r="A1" s="59"/>
      <c r="B1" s="59"/>
      <c r="P1" s="59" t="str">
        <f>data!B3</f>
        <v>Public Works Sub Division Amravati</v>
      </c>
    </row>
    <row r="2" spans="1:16" s="30" customFormat="1" ht="15" customHeight="1">
      <c r="A2" s="59"/>
      <c r="B2" s="59"/>
      <c r="P2" s="59" t="str">
        <f>data!F1</f>
        <v>Arrears </v>
      </c>
    </row>
    <row r="3" spans="1:21" s="30" customFormat="1" ht="15" customHeight="1">
      <c r="A3" s="59"/>
      <c r="B3" s="59"/>
      <c r="C3" s="30" t="str">
        <f>data!B1</f>
        <v>Shri K.P.Tiwari</v>
      </c>
      <c r="H3" s="30" t="str">
        <f>data!B2</f>
        <v>Mazur</v>
      </c>
      <c r="K3" s="35" t="str">
        <f>CONCATENATE(data!F6,data!D5,data!H6)</f>
        <v>5200-20200</v>
      </c>
      <c r="L3" s="35" t="s">
        <v>158</v>
      </c>
      <c r="M3" s="50">
        <f>data!G6</f>
        <v>1900</v>
      </c>
      <c r="S3" s="35" t="str">
        <f>CONCATENATE(data!A6,data!D5,data!C6)</f>
        <v>5200-20200</v>
      </c>
      <c r="T3" s="35" t="s">
        <v>158</v>
      </c>
      <c r="U3" s="50">
        <f>data!B6</f>
        <v>1900</v>
      </c>
    </row>
    <row r="4" spans="1:29" s="30" customFormat="1" ht="15" customHeight="1">
      <c r="A4" s="121"/>
      <c r="B4" s="122"/>
      <c r="C4" s="123"/>
      <c r="D4" s="123"/>
      <c r="E4" s="139" t="s">
        <v>136</v>
      </c>
      <c r="F4" s="139"/>
      <c r="G4" s="139"/>
      <c r="H4" s="139"/>
      <c r="I4" s="139"/>
      <c r="J4" s="139"/>
      <c r="K4" s="139"/>
      <c r="L4" s="140"/>
      <c r="M4" s="138" t="s">
        <v>137</v>
      </c>
      <c r="N4" s="139"/>
      <c r="O4" s="139"/>
      <c r="P4" s="139"/>
      <c r="Q4" s="139"/>
      <c r="R4" s="139"/>
      <c r="S4" s="139"/>
      <c r="T4" s="140"/>
      <c r="U4" s="138" t="s">
        <v>138</v>
      </c>
      <c r="V4" s="139"/>
      <c r="W4" s="139"/>
      <c r="X4" s="139"/>
      <c r="Y4" s="139"/>
      <c r="Z4" s="139"/>
      <c r="AA4" s="139"/>
      <c r="AB4" s="123"/>
      <c r="AC4" s="126"/>
    </row>
    <row r="5" spans="1:29" s="59" customFormat="1" ht="15" customHeight="1">
      <c r="A5" s="127" t="s">
        <v>139</v>
      </c>
      <c r="B5" s="128" t="s">
        <v>161</v>
      </c>
      <c r="C5" s="129" t="s">
        <v>135</v>
      </c>
      <c r="D5" s="129" t="s">
        <v>200</v>
      </c>
      <c r="E5" s="129" t="s">
        <v>140</v>
      </c>
      <c r="F5" s="129" t="s">
        <v>158</v>
      </c>
      <c r="G5" s="129" t="s">
        <v>71</v>
      </c>
      <c r="H5" s="129" t="s">
        <v>141</v>
      </c>
      <c r="I5" s="129" t="s">
        <v>36</v>
      </c>
      <c r="J5" s="129" t="s">
        <v>142</v>
      </c>
      <c r="K5" s="129" t="s">
        <v>143</v>
      </c>
      <c r="L5" s="130" t="s">
        <v>144</v>
      </c>
      <c r="M5" s="127" t="s">
        <v>140</v>
      </c>
      <c r="N5" s="129" t="s">
        <v>158</v>
      </c>
      <c r="O5" s="129" t="s">
        <v>71</v>
      </c>
      <c r="P5" s="129" t="s">
        <v>141</v>
      </c>
      <c r="Q5" s="129" t="s">
        <v>36</v>
      </c>
      <c r="R5" s="129" t="s">
        <v>142</v>
      </c>
      <c r="S5" s="129" t="s">
        <v>143</v>
      </c>
      <c r="T5" s="130" t="s">
        <v>144</v>
      </c>
      <c r="U5" s="127" t="s">
        <v>140</v>
      </c>
      <c r="V5" s="129" t="s">
        <v>158</v>
      </c>
      <c r="W5" s="129" t="s">
        <v>71</v>
      </c>
      <c r="X5" s="129" t="s">
        <v>141</v>
      </c>
      <c r="Y5" s="129" t="s">
        <v>36</v>
      </c>
      <c r="Z5" s="129" t="s">
        <v>142</v>
      </c>
      <c r="AA5" s="129" t="s">
        <v>143</v>
      </c>
      <c r="AB5" s="130" t="s">
        <v>144</v>
      </c>
      <c r="AC5" s="130" t="s">
        <v>145</v>
      </c>
    </row>
    <row r="6" spans="1:29" s="59" customFormat="1" ht="15" customHeight="1">
      <c r="A6" s="121">
        <v>1</v>
      </c>
      <c r="B6" s="122">
        <f>A6+1</f>
        <v>2</v>
      </c>
      <c r="C6" s="122">
        <v>2</v>
      </c>
      <c r="D6" s="122"/>
      <c r="E6" s="122">
        <f>C6+1</f>
        <v>3</v>
      </c>
      <c r="F6" s="124">
        <f aca="true" t="shared" si="0" ref="F6:AC6">E6+1</f>
        <v>4</v>
      </c>
      <c r="G6" s="124">
        <f>F6+1</f>
        <v>5</v>
      </c>
      <c r="H6" s="124">
        <f t="shared" si="0"/>
        <v>6</v>
      </c>
      <c r="I6" s="124">
        <f t="shared" si="0"/>
        <v>7</v>
      </c>
      <c r="J6" s="124">
        <f t="shared" si="0"/>
        <v>8</v>
      </c>
      <c r="K6" s="124">
        <f t="shared" si="0"/>
        <v>9</v>
      </c>
      <c r="L6" s="124">
        <f t="shared" si="0"/>
        <v>10</v>
      </c>
      <c r="M6" s="121">
        <f t="shared" si="0"/>
        <v>11</v>
      </c>
      <c r="N6" s="124">
        <f t="shared" si="0"/>
        <v>12</v>
      </c>
      <c r="O6" s="124">
        <f t="shared" si="0"/>
        <v>13</v>
      </c>
      <c r="P6" s="124">
        <f t="shared" si="0"/>
        <v>14</v>
      </c>
      <c r="Q6" s="124">
        <f t="shared" si="0"/>
        <v>15</v>
      </c>
      <c r="R6" s="124">
        <f t="shared" si="0"/>
        <v>16</v>
      </c>
      <c r="S6" s="124">
        <f t="shared" si="0"/>
        <v>17</v>
      </c>
      <c r="T6" s="124">
        <f t="shared" si="0"/>
        <v>18</v>
      </c>
      <c r="U6" s="121">
        <f t="shared" si="0"/>
        <v>19</v>
      </c>
      <c r="V6" s="124">
        <f t="shared" si="0"/>
        <v>20</v>
      </c>
      <c r="W6" s="124">
        <f t="shared" si="0"/>
        <v>21</v>
      </c>
      <c r="X6" s="124">
        <f t="shared" si="0"/>
        <v>22</v>
      </c>
      <c r="Y6" s="124">
        <f t="shared" si="0"/>
        <v>23</v>
      </c>
      <c r="Z6" s="124">
        <f t="shared" si="0"/>
        <v>24</v>
      </c>
      <c r="AA6" s="124">
        <f t="shared" si="0"/>
        <v>25</v>
      </c>
      <c r="AB6" s="124">
        <f t="shared" si="0"/>
        <v>26</v>
      </c>
      <c r="AC6" s="125">
        <f t="shared" si="0"/>
        <v>27</v>
      </c>
    </row>
    <row r="7" spans="1:29" s="24" customFormat="1" ht="20.25" customHeight="1">
      <c r="A7" s="75">
        <v>1</v>
      </c>
      <c r="B7" s="76" t="s">
        <v>162</v>
      </c>
      <c r="C7" s="67">
        <v>38718</v>
      </c>
      <c r="D7" s="68">
        <f>VLOOKUP(C7,data!$A$26:$B$39,2)</f>
        <v>0</v>
      </c>
      <c r="E7" s="77">
        <f>VLOOKUP(C7,data!F$7:$H$14,3)</f>
        <v>100</v>
      </c>
      <c r="F7" s="77">
        <f>VLOOKUP(C7,data!F$7:$H$14,2)</f>
        <v>0</v>
      </c>
      <c r="G7" s="78">
        <f>ROUND((E7+F7)*D7,0)</f>
        <v>0</v>
      </c>
      <c r="H7" s="78">
        <f aca="true" t="shared" si="1" ref="H7:J8">P7</f>
        <v>0</v>
      </c>
      <c r="I7" s="78">
        <f t="shared" si="1"/>
        <v>25</v>
      </c>
      <c r="J7" s="79">
        <f t="shared" si="1"/>
        <v>75</v>
      </c>
      <c r="K7" s="79">
        <f>SUM(E7:J7)</f>
        <v>200</v>
      </c>
      <c r="L7" s="78">
        <f>VLOOKUP(K7,cal2!$O$64:$P$69,2)</f>
        <v>0</v>
      </c>
      <c r="M7" s="77">
        <f>VLOOKUP(C7,data!$A$7:$C$14,3)</f>
        <v>100</v>
      </c>
      <c r="N7" s="77">
        <f>VLOOKUP(C7,data!$A$7:$C$14,2)</f>
        <v>0</v>
      </c>
      <c r="O7" s="78">
        <f>ROUND((M7+N7)*D7,0)</f>
        <v>0</v>
      </c>
      <c r="P7" s="79"/>
      <c r="Q7" s="78">
        <f>IF(data!$B$63&lt;15%,0,VLOOKUP((M7+N7),cal2!$H$25:$I$28,2))</f>
        <v>25</v>
      </c>
      <c r="R7" s="78">
        <f>VLOOKUP(R3,cal2!J16:K18,2)</f>
        <v>75</v>
      </c>
      <c r="S7" s="79">
        <f>SUM(M7:R7)</f>
        <v>200</v>
      </c>
      <c r="T7" s="78">
        <f>VLOOKUP(S7,cal2!$O$64:$P$69,2)</f>
        <v>0</v>
      </c>
      <c r="U7" s="79">
        <f aca="true" t="shared" si="2" ref="U7:Z8">E7-M7</f>
        <v>0</v>
      </c>
      <c r="V7" s="79">
        <f t="shared" si="2"/>
        <v>0</v>
      </c>
      <c r="W7" s="79">
        <f t="shared" si="2"/>
        <v>0</v>
      </c>
      <c r="X7" s="79">
        <f t="shared" si="2"/>
        <v>0</v>
      </c>
      <c r="Y7" s="79">
        <f t="shared" si="2"/>
        <v>0</v>
      </c>
      <c r="Z7" s="79">
        <f t="shared" si="2"/>
        <v>0</v>
      </c>
      <c r="AA7" s="79">
        <f>SUM(U7:Z7)</f>
        <v>0</v>
      </c>
      <c r="AB7" s="79">
        <f>L7-T7</f>
        <v>0</v>
      </c>
      <c r="AC7" s="80">
        <f>AA7-AB7</f>
        <v>0</v>
      </c>
    </row>
    <row r="8" spans="1:29" s="24" customFormat="1" ht="20.25" customHeight="1">
      <c r="A8" s="81">
        <f>A7+1</f>
        <v>2</v>
      </c>
      <c r="B8" s="82" t="s">
        <v>163</v>
      </c>
      <c r="C8" s="56">
        <v>38749</v>
      </c>
      <c r="D8" s="54">
        <f>VLOOKUP(C8,data!$A$26:$B$39,2)</f>
        <v>0</v>
      </c>
      <c r="E8" s="83">
        <f>VLOOKUP(C8,data!F$7:$H$14,3)</f>
        <v>100</v>
      </c>
      <c r="F8" s="83">
        <f>VLOOKUP(C8,data!F$7:$H$14,2)</f>
        <v>0</v>
      </c>
      <c r="G8" s="78">
        <f>ROUND((E8+F8)*D8,0)</f>
        <v>0</v>
      </c>
      <c r="H8" s="78">
        <f t="shared" si="1"/>
        <v>0</v>
      </c>
      <c r="I8" s="78">
        <f t="shared" si="1"/>
        <v>25</v>
      </c>
      <c r="J8" s="84">
        <f t="shared" si="1"/>
        <v>75</v>
      </c>
      <c r="K8" s="84">
        <f>SUM(E8:J8)</f>
        <v>200</v>
      </c>
      <c r="L8" s="78">
        <f>IF(L7&gt;199,300,(VLOOKUP(K8,cal2!$O$64:$P$69,2)))</f>
        <v>0</v>
      </c>
      <c r="M8" s="83">
        <f>VLOOKUP(C8,data!$A$7:$C$14,3)</f>
        <v>100</v>
      </c>
      <c r="N8" s="83">
        <f>VLOOKUP(C8,data!$A$7:$C$14,2)</f>
        <v>0</v>
      </c>
      <c r="O8" s="78">
        <f>ROUND((M8+N8)*D8,0)</f>
        <v>0</v>
      </c>
      <c r="P8" s="78">
        <f>P7</f>
        <v>0</v>
      </c>
      <c r="Q8" s="78">
        <f>IF(data!$B$63&lt;15%,0,VLOOKUP((M8+N8),cal2!$H$25:$I$28,2))</f>
        <v>25</v>
      </c>
      <c r="R8" s="78">
        <f>R7</f>
        <v>75</v>
      </c>
      <c r="S8" s="84">
        <f>SUM(M8:R8)</f>
        <v>200</v>
      </c>
      <c r="T8" s="78">
        <f>IF(T7&gt;199,300,(VLOOKUP(S8,cal2!$O$64:$P$69,2)))</f>
        <v>0</v>
      </c>
      <c r="U8" s="84">
        <f t="shared" si="2"/>
        <v>0</v>
      </c>
      <c r="V8" s="84">
        <f t="shared" si="2"/>
        <v>0</v>
      </c>
      <c r="W8" s="84">
        <f t="shared" si="2"/>
        <v>0</v>
      </c>
      <c r="X8" s="84">
        <f t="shared" si="2"/>
        <v>0</v>
      </c>
      <c r="Y8" s="84">
        <f t="shared" si="2"/>
        <v>0</v>
      </c>
      <c r="Z8" s="84">
        <f t="shared" si="2"/>
        <v>0</v>
      </c>
      <c r="AA8" s="84">
        <f>SUM(U8:Z8)</f>
        <v>0</v>
      </c>
      <c r="AB8" s="84">
        <f>L8-T8</f>
        <v>0</v>
      </c>
      <c r="AC8" s="85">
        <f>AA8-AB8</f>
        <v>0</v>
      </c>
    </row>
    <row r="9" spans="1:29" s="24" customFormat="1" ht="20.25" customHeight="1">
      <c r="A9" s="61"/>
      <c r="B9" s="86"/>
      <c r="C9" s="55" t="s">
        <v>152</v>
      </c>
      <c r="D9" s="55"/>
      <c r="E9" s="72">
        <f>SUM(E7:E8)</f>
        <v>200</v>
      </c>
      <c r="F9" s="72">
        <f aca="true" t="shared" si="3" ref="F9:AC9">SUM(F7:F8)</f>
        <v>0</v>
      </c>
      <c r="G9" s="72">
        <f t="shared" si="3"/>
        <v>0</v>
      </c>
      <c r="H9" s="72">
        <f t="shared" si="3"/>
        <v>0</v>
      </c>
      <c r="I9" s="72">
        <f t="shared" si="3"/>
        <v>50</v>
      </c>
      <c r="J9" s="72">
        <f t="shared" si="3"/>
        <v>150</v>
      </c>
      <c r="K9" s="72">
        <f t="shared" si="3"/>
        <v>400</v>
      </c>
      <c r="L9" s="72">
        <f t="shared" si="3"/>
        <v>0</v>
      </c>
      <c r="M9" s="72">
        <f t="shared" si="3"/>
        <v>200</v>
      </c>
      <c r="N9" s="72">
        <f t="shared" si="3"/>
        <v>0</v>
      </c>
      <c r="O9" s="72">
        <f t="shared" si="3"/>
        <v>0</v>
      </c>
      <c r="P9" s="72">
        <f t="shared" si="3"/>
        <v>0</v>
      </c>
      <c r="Q9" s="72">
        <f t="shared" si="3"/>
        <v>50</v>
      </c>
      <c r="R9" s="72">
        <f t="shared" si="3"/>
        <v>150</v>
      </c>
      <c r="S9" s="72">
        <f t="shared" si="3"/>
        <v>400</v>
      </c>
      <c r="T9" s="72">
        <f t="shared" si="3"/>
        <v>0</v>
      </c>
      <c r="U9" s="72">
        <f t="shared" si="3"/>
        <v>0</v>
      </c>
      <c r="V9" s="72">
        <f t="shared" si="3"/>
        <v>0</v>
      </c>
      <c r="W9" s="72">
        <f t="shared" si="3"/>
        <v>0</v>
      </c>
      <c r="X9" s="72">
        <f t="shared" si="3"/>
        <v>0</v>
      </c>
      <c r="Y9" s="72">
        <f t="shared" si="3"/>
        <v>0</v>
      </c>
      <c r="Z9" s="72">
        <f t="shared" si="3"/>
        <v>0</v>
      </c>
      <c r="AA9" s="72">
        <f t="shared" si="3"/>
        <v>0</v>
      </c>
      <c r="AB9" s="72">
        <f t="shared" si="3"/>
        <v>0</v>
      </c>
      <c r="AC9" s="72">
        <f t="shared" si="3"/>
        <v>0</v>
      </c>
    </row>
    <row r="10" spans="1:29" s="24" customFormat="1" ht="20.25" customHeight="1">
      <c r="A10" s="62">
        <f>A8+1</f>
        <v>3</v>
      </c>
      <c r="B10" s="87" t="s">
        <v>164</v>
      </c>
      <c r="C10" s="56">
        <v>38777</v>
      </c>
      <c r="D10" s="57">
        <f>VLOOKUP(C10,data!$A$26:$B$39,2)</f>
        <v>0</v>
      </c>
      <c r="E10" s="79">
        <f>VLOOKUP(C10,data!F$7:$H$14,3)</f>
        <v>100</v>
      </c>
      <c r="F10" s="79">
        <f>VLOOKUP(C10,data!F$7:$H$14,2)</f>
        <v>0</v>
      </c>
      <c r="G10" s="78">
        <f aca="true" t="shared" si="4" ref="G10:G34">ROUND((E10+F10)*D10,0)</f>
        <v>0</v>
      </c>
      <c r="H10" s="78">
        <f aca="true" t="shared" si="5" ref="H10:H21">P10</f>
        <v>0</v>
      </c>
      <c r="I10" s="78">
        <f aca="true" t="shared" si="6" ref="I10:I21">Q10</f>
        <v>25</v>
      </c>
      <c r="J10" s="88">
        <f aca="true" t="shared" si="7" ref="J10:J21">R10</f>
        <v>75</v>
      </c>
      <c r="K10" s="88">
        <f aca="true" t="shared" si="8" ref="K10:K21">SUM(E10:J10)</f>
        <v>200</v>
      </c>
      <c r="L10" s="78">
        <f>VLOOKUP(K10,cal2!$O$64:$P$69,2)</f>
        <v>0</v>
      </c>
      <c r="M10" s="79">
        <f>VLOOKUP(C10,data!$A$7:$C$14,3)</f>
        <v>100</v>
      </c>
      <c r="N10" s="79">
        <f>VLOOKUP(C10,data!$A$7:$C$14,2)</f>
        <v>0</v>
      </c>
      <c r="O10" s="78">
        <f aca="true" t="shared" si="9" ref="O10:O34">ROUND((M10+N10)*D10,0)</f>
        <v>0</v>
      </c>
      <c r="P10" s="78">
        <f>P8</f>
        <v>0</v>
      </c>
      <c r="Q10" s="78">
        <f>IF(data!$B$63&lt;15%,0,VLOOKUP((M10+N10),cal2!$H$25:$I$28,2))</f>
        <v>25</v>
      </c>
      <c r="R10" s="78">
        <f>R8</f>
        <v>75</v>
      </c>
      <c r="S10" s="88">
        <f aca="true" t="shared" si="10" ref="S10:S21">SUM(M10:R10)</f>
        <v>200</v>
      </c>
      <c r="T10" s="78">
        <f>VLOOKUP(S10,cal2!$O$64:$P$69,2)</f>
        <v>0</v>
      </c>
      <c r="U10" s="88">
        <f aca="true" t="shared" si="11" ref="U10:U21">E10-M10</f>
        <v>0</v>
      </c>
      <c r="V10" s="88">
        <f aca="true" t="shared" si="12" ref="V10:V21">F10-N10</f>
        <v>0</v>
      </c>
      <c r="W10" s="88">
        <f aca="true" t="shared" si="13" ref="W10:W21">G10-O10</f>
        <v>0</v>
      </c>
      <c r="X10" s="88">
        <f aca="true" t="shared" si="14" ref="X10:X21">H10-P10</f>
        <v>0</v>
      </c>
      <c r="Y10" s="88">
        <f aca="true" t="shared" si="15" ref="Y10:Y21">I10-Q10</f>
        <v>0</v>
      </c>
      <c r="Z10" s="88">
        <f aca="true" t="shared" si="16" ref="Z10:Z21">J10-R10</f>
        <v>0</v>
      </c>
      <c r="AA10" s="88">
        <f aca="true" t="shared" si="17" ref="AA10:AA21">SUM(U10:Z10)</f>
        <v>0</v>
      </c>
      <c r="AB10" s="88">
        <f aca="true" t="shared" si="18" ref="AB10:AB21">L10-T10</f>
        <v>0</v>
      </c>
      <c r="AC10" s="89">
        <f aca="true" t="shared" si="19" ref="AC10:AC34">AA10-AB10</f>
        <v>0</v>
      </c>
    </row>
    <row r="11" spans="1:29" s="24" customFormat="1" ht="20.25" customHeight="1">
      <c r="A11" s="60">
        <f aca="true" t="shared" si="20" ref="A11:A21">A10+1</f>
        <v>4</v>
      </c>
      <c r="B11" s="90" t="s">
        <v>165</v>
      </c>
      <c r="C11" s="69">
        <v>38808</v>
      </c>
      <c r="D11" s="58">
        <f>VLOOKUP(C11,data!$A$26:$B$39,2)</f>
        <v>0</v>
      </c>
      <c r="E11" s="78">
        <f>VLOOKUP(C11,data!F$7:$H$14,3)</f>
        <v>100</v>
      </c>
      <c r="F11" s="78">
        <f>VLOOKUP(C11,data!F$7:$H$14,2)</f>
        <v>0</v>
      </c>
      <c r="G11" s="78">
        <f t="shared" si="4"/>
        <v>0</v>
      </c>
      <c r="H11" s="78">
        <f t="shared" si="5"/>
        <v>0</v>
      </c>
      <c r="I11" s="78">
        <f t="shared" si="6"/>
        <v>25</v>
      </c>
      <c r="J11" s="78">
        <f t="shared" si="7"/>
        <v>75</v>
      </c>
      <c r="K11" s="78">
        <f t="shared" si="8"/>
        <v>200</v>
      </c>
      <c r="L11" s="78">
        <f>VLOOKUP(K11,cal2!$O$64:$P$69,2)</f>
        <v>0</v>
      </c>
      <c r="M11" s="78">
        <f>VLOOKUP(C11,data!$A$7:$C$14,3)</f>
        <v>100</v>
      </c>
      <c r="N11" s="78">
        <f>VLOOKUP(C11,data!$A$7:$C$14,2)</f>
        <v>0</v>
      </c>
      <c r="O11" s="78">
        <f t="shared" si="9"/>
        <v>0</v>
      </c>
      <c r="P11" s="78">
        <f aca="true" t="shared" si="21" ref="P11:R21">P10</f>
        <v>0</v>
      </c>
      <c r="Q11" s="78">
        <f>IF(data!$B$63&lt;15%,0,VLOOKUP((M11+N11),cal2!$H$25:$I$28,2))</f>
        <v>25</v>
      </c>
      <c r="R11" s="78">
        <f t="shared" si="21"/>
        <v>75</v>
      </c>
      <c r="S11" s="78">
        <f t="shared" si="10"/>
        <v>200</v>
      </c>
      <c r="T11" s="78">
        <f>VLOOKUP(S11,cal2!$O$64:$P$69,2)</f>
        <v>0</v>
      </c>
      <c r="U11" s="78">
        <f t="shared" si="11"/>
        <v>0</v>
      </c>
      <c r="V11" s="78">
        <f t="shared" si="12"/>
        <v>0</v>
      </c>
      <c r="W11" s="78">
        <f t="shared" si="13"/>
        <v>0</v>
      </c>
      <c r="X11" s="78">
        <f t="shared" si="14"/>
        <v>0</v>
      </c>
      <c r="Y11" s="78">
        <f t="shared" si="15"/>
        <v>0</v>
      </c>
      <c r="Z11" s="78">
        <f t="shared" si="16"/>
        <v>0</v>
      </c>
      <c r="AA11" s="78">
        <f t="shared" si="17"/>
        <v>0</v>
      </c>
      <c r="AB11" s="78">
        <f t="shared" si="18"/>
        <v>0</v>
      </c>
      <c r="AC11" s="91">
        <f t="shared" si="19"/>
        <v>0</v>
      </c>
    </row>
    <row r="12" spans="1:29" s="24" customFormat="1" ht="20.25" customHeight="1">
      <c r="A12" s="60">
        <f t="shared" si="20"/>
        <v>5</v>
      </c>
      <c r="B12" s="90" t="s">
        <v>166</v>
      </c>
      <c r="C12" s="69">
        <v>38838</v>
      </c>
      <c r="D12" s="58">
        <f>VLOOKUP(C12,data!$A$26:$B$39,2)</f>
        <v>0</v>
      </c>
      <c r="E12" s="78">
        <f>VLOOKUP(C12,data!F$7:$H$14,3)</f>
        <v>100</v>
      </c>
      <c r="F12" s="78">
        <f>VLOOKUP(C12,data!F$7:$H$14,2)</f>
        <v>0</v>
      </c>
      <c r="G12" s="78">
        <f t="shared" si="4"/>
        <v>0</v>
      </c>
      <c r="H12" s="78">
        <f t="shared" si="5"/>
        <v>0</v>
      </c>
      <c r="I12" s="78">
        <f t="shared" si="6"/>
        <v>25</v>
      </c>
      <c r="J12" s="78">
        <f t="shared" si="7"/>
        <v>75</v>
      </c>
      <c r="K12" s="78">
        <f t="shared" si="8"/>
        <v>200</v>
      </c>
      <c r="L12" s="78">
        <f>VLOOKUP(K12,cal2!$O$64:$P$69,2)</f>
        <v>0</v>
      </c>
      <c r="M12" s="78">
        <f>VLOOKUP(C12,data!$A$7:$C$14,3)</f>
        <v>100</v>
      </c>
      <c r="N12" s="78">
        <f>VLOOKUP(C12,data!$A$7:$C$14,2)</f>
        <v>0</v>
      </c>
      <c r="O12" s="78">
        <f t="shared" si="9"/>
        <v>0</v>
      </c>
      <c r="P12" s="78">
        <f t="shared" si="21"/>
        <v>0</v>
      </c>
      <c r="Q12" s="78">
        <f>IF(data!$B$63&lt;15%,0,VLOOKUP((M12+N12),cal2!$H$25:$I$28,2))</f>
        <v>25</v>
      </c>
      <c r="R12" s="78">
        <f t="shared" si="21"/>
        <v>75</v>
      </c>
      <c r="S12" s="78">
        <f t="shared" si="10"/>
        <v>200</v>
      </c>
      <c r="T12" s="78">
        <f>VLOOKUP(S12,cal2!$O$64:$P$69,2)</f>
        <v>0</v>
      </c>
      <c r="U12" s="78">
        <f t="shared" si="11"/>
        <v>0</v>
      </c>
      <c r="V12" s="78">
        <f t="shared" si="12"/>
        <v>0</v>
      </c>
      <c r="W12" s="78">
        <f t="shared" si="13"/>
        <v>0</v>
      </c>
      <c r="X12" s="78">
        <f t="shared" si="14"/>
        <v>0</v>
      </c>
      <c r="Y12" s="78">
        <f t="shared" si="15"/>
        <v>0</v>
      </c>
      <c r="Z12" s="78">
        <f t="shared" si="16"/>
        <v>0</v>
      </c>
      <c r="AA12" s="78">
        <f t="shared" si="17"/>
        <v>0</v>
      </c>
      <c r="AB12" s="78">
        <f t="shared" si="18"/>
        <v>0</v>
      </c>
      <c r="AC12" s="91">
        <f t="shared" si="19"/>
        <v>0</v>
      </c>
    </row>
    <row r="13" spans="1:29" s="24" customFormat="1" ht="20.25" customHeight="1">
      <c r="A13" s="60">
        <f t="shared" si="20"/>
        <v>6</v>
      </c>
      <c r="B13" s="90" t="s">
        <v>167</v>
      </c>
      <c r="C13" s="69">
        <v>38869</v>
      </c>
      <c r="D13" s="58">
        <f>VLOOKUP(C13,data!$A$26:$B$39,2)</f>
        <v>0</v>
      </c>
      <c r="E13" s="78">
        <f>VLOOKUP(C13,data!F$7:$H$14,3)</f>
        <v>100</v>
      </c>
      <c r="F13" s="78">
        <f>VLOOKUP(C13,data!F$7:$H$14,2)</f>
        <v>0</v>
      </c>
      <c r="G13" s="78">
        <f t="shared" si="4"/>
        <v>0</v>
      </c>
      <c r="H13" s="78">
        <f t="shared" si="5"/>
        <v>0</v>
      </c>
      <c r="I13" s="78">
        <f t="shared" si="6"/>
        <v>25</v>
      </c>
      <c r="J13" s="78">
        <f t="shared" si="7"/>
        <v>75</v>
      </c>
      <c r="K13" s="78">
        <f t="shared" si="8"/>
        <v>200</v>
      </c>
      <c r="L13" s="78">
        <f>VLOOKUP(K13,cal2!$O$64:$P$69,2)</f>
        <v>0</v>
      </c>
      <c r="M13" s="78">
        <f>VLOOKUP(C13,data!$A$7:$C$14,3)</f>
        <v>100</v>
      </c>
      <c r="N13" s="78">
        <f>VLOOKUP(C13,data!$A$7:$C$14,2)</f>
        <v>0</v>
      </c>
      <c r="O13" s="78">
        <f t="shared" si="9"/>
        <v>0</v>
      </c>
      <c r="P13" s="78">
        <f t="shared" si="21"/>
        <v>0</v>
      </c>
      <c r="Q13" s="78">
        <f>IF(data!$B$63&lt;15%,0,VLOOKUP((M13+N13),cal2!$H$25:$I$28,2))</f>
        <v>25</v>
      </c>
      <c r="R13" s="78">
        <f t="shared" si="21"/>
        <v>75</v>
      </c>
      <c r="S13" s="78">
        <f t="shared" si="10"/>
        <v>200</v>
      </c>
      <c r="T13" s="78">
        <f>VLOOKUP(S13,cal2!$O$64:$P$69,2)</f>
        <v>0</v>
      </c>
      <c r="U13" s="78">
        <f t="shared" si="11"/>
        <v>0</v>
      </c>
      <c r="V13" s="78">
        <f t="shared" si="12"/>
        <v>0</v>
      </c>
      <c r="W13" s="78">
        <f t="shared" si="13"/>
        <v>0</v>
      </c>
      <c r="X13" s="78">
        <f t="shared" si="14"/>
        <v>0</v>
      </c>
      <c r="Y13" s="78">
        <f t="shared" si="15"/>
        <v>0</v>
      </c>
      <c r="Z13" s="78">
        <f t="shared" si="16"/>
        <v>0</v>
      </c>
      <c r="AA13" s="78">
        <f t="shared" si="17"/>
        <v>0</v>
      </c>
      <c r="AB13" s="78">
        <f t="shared" si="18"/>
        <v>0</v>
      </c>
      <c r="AC13" s="91">
        <f t="shared" si="19"/>
        <v>0</v>
      </c>
    </row>
    <row r="14" spans="1:29" s="24" customFormat="1" ht="20.25" customHeight="1">
      <c r="A14" s="60">
        <f t="shared" si="20"/>
        <v>7</v>
      </c>
      <c r="B14" s="90" t="s">
        <v>168</v>
      </c>
      <c r="C14" s="69">
        <v>38899</v>
      </c>
      <c r="D14" s="58">
        <f>VLOOKUP(C14,data!$A$26:$B$39,2)</f>
        <v>0.02</v>
      </c>
      <c r="E14" s="78">
        <f>VLOOKUP(C14,data!F$7:$H$14,3)</f>
        <v>100</v>
      </c>
      <c r="F14" s="78">
        <f>VLOOKUP(C14,data!F$7:$H$14,2)</f>
        <v>0</v>
      </c>
      <c r="G14" s="78">
        <f t="shared" si="4"/>
        <v>2</v>
      </c>
      <c r="H14" s="78">
        <f t="shared" si="5"/>
        <v>0</v>
      </c>
      <c r="I14" s="78">
        <f t="shared" si="6"/>
        <v>25</v>
      </c>
      <c r="J14" s="78">
        <f t="shared" si="7"/>
        <v>75</v>
      </c>
      <c r="K14" s="78">
        <f t="shared" si="8"/>
        <v>202</v>
      </c>
      <c r="L14" s="78">
        <f>VLOOKUP(K14,cal2!$O$64:$P$69,2)</f>
        <v>0</v>
      </c>
      <c r="M14" s="78">
        <f>VLOOKUP(C14,data!$A$7:$C$14,3)</f>
        <v>100</v>
      </c>
      <c r="N14" s="78">
        <f>VLOOKUP(C14,data!$A$7:$C$14,2)</f>
        <v>0</v>
      </c>
      <c r="O14" s="78">
        <f t="shared" si="9"/>
        <v>2</v>
      </c>
      <c r="P14" s="78">
        <f t="shared" si="21"/>
        <v>0</v>
      </c>
      <c r="Q14" s="78">
        <f>IF(data!$B$63&lt;15%,0,VLOOKUP((M14+N14),cal2!$H$25:$I$28,2))</f>
        <v>25</v>
      </c>
      <c r="R14" s="78">
        <f t="shared" si="21"/>
        <v>75</v>
      </c>
      <c r="S14" s="78">
        <f t="shared" si="10"/>
        <v>202</v>
      </c>
      <c r="T14" s="78">
        <f>VLOOKUP(S14,cal2!$O$64:$P$69,2)</f>
        <v>0</v>
      </c>
      <c r="U14" s="78">
        <f t="shared" si="11"/>
        <v>0</v>
      </c>
      <c r="V14" s="78">
        <f t="shared" si="12"/>
        <v>0</v>
      </c>
      <c r="W14" s="78">
        <f t="shared" si="13"/>
        <v>0</v>
      </c>
      <c r="X14" s="78">
        <f t="shared" si="14"/>
        <v>0</v>
      </c>
      <c r="Y14" s="78">
        <f t="shared" si="15"/>
        <v>0</v>
      </c>
      <c r="Z14" s="78">
        <f t="shared" si="16"/>
        <v>0</v>
      </c>
      <c r="AA14" s="78">
        <f t="shared" si="17"/>
        <v>0</v>
      </c>
      <c r="AB14" s="78">
        <f t="shared" si="18"/>
        <v>0</v>
      </c>
      <c r="AC14" s="91">
        <f t="shared" si="19"/>
        <v>0</v>
      </c>
    </row>
    <row r="15" spans="1:29" s="24" customFormat="1" ht="20.25" customHeight="1">
      <c r="A15" s="60">
        <f t="shared" si="20"/>
        <v>8</v>
      </c>
      <c r="B15" s="90" t="s">
        <v>169</v>
      </c>
      <c r="C15" s="69">
        <v>38930</v>
      </c>
      <c r="D15" s="58">
        <f>VLOOKUP(C15,data!$A$26:$B$39,2)</f>
        <v>0.02</v>
      </c>
      <c r="E15" s="78">
        <f>VLOOKUP(C15,data!F$7:$H$14,3)</f>
        <v>100</v>
      </c>
      <c r="F15" s="78">
        <f>VLOOKUP(C15,data!F$7:$H$14,2)</f>
        <v>0</v>
      </c>
      <c r="G15" s="78">
        <f t="shared" si="4"/>
        <v>2</v>
      </c>
      <c r="H15" s="78">
        <f t="shared" si="5"/>
        <v>0</v>
      </c>
      <c r="I15" s="78">
        <f t="shared" si="6"/>
        <v>25</v>
      </c>
      <c r="J15" s="78">
        <f t="shared" si="7"/>
        <v>75</v>
      </c>
      <c r="K15" s="78">
        <f t="shared" si="8"/>
        <v>202</v>
      </c>
      <c r="L15" s="78">
        <f>VLOOKUP(K15,cal2!$O$64:$P$69,2)</f>
        <v>0</v>
      </c>
      <c r="M15" s="78">
        <f>VLOOKUP(C15,data!$A$7:$C$14,3)</f>
        <v>100</v>
      </c>
      <c r="N15" s="78">
        <f>VLOOKUP(C15,data!$A$7:$C$14,2)</f>
        <v>0</v>
      </c>
      <c r="O15" s="78">
        <f t="shared" si="9"/>
        <v>2</v>
      </c>
      <c r="P15" s="78">
        <f t="shared" si="21"/>
        <v>0</v>
      </c>
      <c r="Q15" s="78">
        <f>IF(data!$B$63&lt;15%,0,VLOOKUP((M15+N15),cal2!$H$25:$I$28,2))</f>
        <v>25</v>
      </c>
      <c r="R15" s="78">
        <f t="shared" si="21"/>
        <v>75</v>
      </c>
      <c r="S15" s="78">
        <f t="shared" si="10"/>
        <v>202</v>
      </c>
      <c r="T15" s="78">
        <f>VLOOKUP(S15,cal2!$O$64:$P$69,2)</f>
        <v>0</v>
      </c>
      <c r="U15" s="78">
        <f t="shared" si="11"/>
        <v>0</v>
      </c>
      <c r="V15" s="78">
        <f t="shared" si="12"/>
        <v>0</v>
      </c>
      <c r="W15" s="78">
        <f t="shared" si="13"/>
        <v>0</v>
      </c>
      <c r="X15" s="78">
        <f t="shared" si="14"/>
        <v>0</v>
      </c>
      <c r="Y15" s="78">
        <f t="shared" si="15"/>
        <v>0</v>
      </c>
      <c r="Z15" s="78">
        <f t="shared" si="16"/>
        <v>0</v>
      </c>
      <c r="AA15" s="78">
        <f t="shared" si="17"/>
        <v>0</v>
      </c>
      <c r="AB15" s="78">
        <f t="shared" si="18"/>
        <v>0</v>
      </c>
      <c r="AC15" s="91">
        <f t="shared" si="19"/>
        <v>0</v>
      </c>
    </row>
    <row r="16" spans="1:29" s="24" customFormat="1" ht="20.25" customHeight="1">
      <c r="A16" s="60">
        <f t="shared" si="20"/>
        <v>9</v>
      </c>
      <c r="B16" s="90" t="s">
        <v>170</v>
      </c>
      <c r="C16" s="69">
        <v>38961</v>
      </c>
      <c r="D16" s="58">
        <f>VLOOKUP(C16,data!$A$26:$B$39,2)</f>
        <v>0.02</v>
      </c>
      <c r="E16" s="78">
        <f>VLOOKUP(C16,data!F$7:$H$14,3)</f>
        <v>100</v>
      </c>
      <c r="F16" s="78">
        <f>VLOOKUP(C16,data!F$7:$H$14,2)</f>
        <v>0</v>
      </c>
      <c r="G16" s="78">
        <f t="shared" si="4"/>
        <v>2</v>
      </c>
      <c r="H16" s="78">
        <f t="shared" si="5"/>
        <v>0</v>
      </c>
      <c r="I16" s="78">
        <f t="shared" si="6"/>
        <v>25</v>
      </c>
      <c r="J16" s="78">
        <f t="shared" si="7"/>
        <v>75</v>
      </c>
      <c r="K16" s="78">
        <f t="shared" si="8"/>
        <v>202</v>
      </c>
      <c r="L16" s="78">
        <f>VLOOKUP(K16,cal2!$O$64:$P$69,2)</f>
        <v>0</v>
      </c>
      <c r="M16" s="78">
        <f>VLOOKUP(C16,data!$A$7:$C$14,3)</f>
        <v>100</v>
      </c>
      <c r="N16" s="78">
        <f>VLOOKUP(C16,data!$A$7:$C$14,2)</f>
        <v>0</v>
      </c>
      <c r="O16" s="78">
        <f t="shared" si="9"/>
        <v>2</v>
      </c>
      <c r="P16" s="78">
        <f t="shared" si="21"/>
        <v>0</v>
      </c>
      <c r="Q16" s="78">
        <f>IF(data!$B$63&lt;15%,0,VLOOKUP((M16+N16),cal2!$H$25:$I$28,2))</f>
        <v>25</v>
      </c>
      <c r="R16" s="78">
        <f t="shared" si="21"/>
        <v>75</v>
      </c>
      <c r="S16" s="78">
        <f t="shared" si="10"/>
        <v>202</v>
      </c>
      <c r="T16" s="78">
        <f>VLOOKUP(S16,cal2!$O$64:$P$69,2)</f>
        <v>0</v>
      </c>
      <c r="U16" s="78">
        <f t="shared" si="11"/>
        <v>0</v>
      </c>
      <c r="V16" s="78">
        <f t="shared" si="12"/>
        <v>0</v>
      </c>
      <c r="W16" s="78">
        <f t="shared" si="13"/>
        <v>0</v>
      </c>
      <c r="X16" s="78">
        <f t="shared" si="14"/>
        <v>0</v>
      </c>
      <c r="Y16" s="78">
        <f t="shared" si="15"/>
        <v>0</v>
      </c>
      <c r="Z16" s="78">
        <f t="shared" si="16"/>
        <v>0</v>
      </c>
      <c r="AA16" s="78">
        <f t="shared" si="17"/>
        <v>0</v>
      </c>
      <c r="AB16" s="78">
        <f t="shared" si="18"/>
        <v>0</v>
      </c>
      <c r="AC16" s="91">
        <f t="shared" si="19"/>
        <v>0</v>
      </c>
    </row>
    <row r="17" spans="1:29" s="24" customFormat="1" ht="20.25" customHeight="1">
      <c r="A17" s="60">
        <f t="shared" si="20"/>
        <v>10</v>
      </c>
      <c r="B17" s="90" t="s">
        <v>171</v>
      </c>
      <c r="C17" s="69">
        <v>38991</v>
      </c>
      <c r="D17" s="58">
        <f>VLOOKUP(C17,data!$A$26:$B$39,2)</f>
        <v>0.02</v>
      </c>
      <c r="E17" s="78">
        <f>VLOOKUP(C17,data!F$7:$H$14,3)</f>
        <v>100</v>
      </c>
      <c r="F17" s="78">
        <f>VLOOKUP(C17,data!F$7:$H$14,2)</f>
        <v>0</v>
      </c>
      <c r="G17" s="78">
        <f t="shared" si="4"/>
        <v>2</v>
      </c>
      <c r="H17" s="78">
        <f t="shared" si="5"/>
        <v>0</v>
      </c>
      <c r="I17" s="78">
        <f t="shared" si="6"/>
        <v>25</v>
      </c>
      <c r="J17" s="78">
        <f t="shared" si="7"/>
        <v>75</v>
      </c>
      <c r="K17" s="78">
        <f t="shared" si="8"/>
        <v>202</v>
      </c>
      <c r="L17" s="78">
        <f>VLOOKUP(K17,cal2!$O$64:$P$69,2)</f>
        <v>0</v>
      </c>
      <c r="M17" s="78">
        <f>VLOOKUP(C17,data!$A$7:$C$14,3)</f>
        <v>100</v>
      </c>
      <c r="N17" s="78">
        <f>VLOOKUP(C17,data!$A$7:$C$14,2)</f>
        <v>0</v>
      </c>
      <c r="O17" s="78">
        <f t="shared" si="9"/>
        <v>2</v>
      </c>
      <c r="P17" s="78">
        <f t="shared" si="21"/>
        <v>0</v>
      </c>
      <c r="Q17" s="78">
        <f>IF(data!$B$63&lt;15%,0,VLOOKUP((M17+N17),cal2!$H$25:$I$28,2))</f>
        <v>25</v>
      </c>
      <c r="R17" s="78">
        <f t="shared" si="21"/>
        <v>75</v>
      </c>
      <c r="S17" s="78">
        <f t="shared" si="10"/>
        <v>202</v>
      </c>
      <c r="T17" s="78">
        <f>VLOOKUP(S17,cal2!$O$64:$P$69,2)</f>
        <v>0</v>
      </c>
      <c r="U17" s="78">
        <f t="shared" si="11"/>
        <v>0</v>
      </c>
      <c r="V17" s="78">
        <f t="shared" si="12"/>
        <v>0</v>
      </c>
      <c r="W17" s="78">
        <f t="shared" si="13"/>
        <v>0</v>
      </c>
      <c r="X17" s="78">
        <f t="shared" si="14"/>
        <v>0</v>
      </c>
      <c r="Y17" s="78">
        <f t="shared" si="15"/>
        <v>0</v>
      </c>
      <c r="Z17" s="78">
        <f t="shared" si="16"/>
        <v>0</v>
      </c>
      <c r="AA17" s="78">
        <f t="shared" si="17"/>
        <v>0</v>
      </c>
      <c r="AB17" s="78">
        <f t="shared" si="18"/>
        <v>0</v>
      </c>
      <c r="AC17" s="91">
        <f t="shared" si="19"/>
        <v>0</v>
      </c>
    </row>
    <row r="18" spans="1:29" s="24" customFormat="1" ht="20.25" customHeight="1">
      <c r="A18" s="60">
        <f t="shared" si="20"/>
        <v>11</v>
      </c>
      <c r="B18" s="90" t="s">
        <v>172</v>
      </c>
      <c r="C18" s="69">
        <v>39022</v>
      </c>
      <c r="D18" s="58">
        <f>VLOOKUP(C18,data!$A$26:$B$39,2)</f>
        <v>0.02</v>
      </c>
      <c r="E18" s="78">
        <f>VLOOKUP(C18,data!F$7:$H$14,3)</f>
        <v>100</v>
      </c>
      <c r="F18" s="78">
        <f>VLOOKUP(C18,data!F$7:$H$14,2)</f>
        <v>0</v>
      </c>
      <c r="G18" s="78">
        <f t="shared" si="4"/>
        <v>2</v>
      </c>
      <c r="H18" s="78">
        <f t="shared" si="5"/>
        <v>0</v>
      </c>
      <c r="I18" s="78">
        <f t="shared" si="6"/>
        <v>25</v>
      </c>
      <c r="J18" s="78">
        <f t="shared" si="7"/>
        <v>75</v>
      </c>
      <c r="K18" s="78">
        <f t="shared" si="8"/>
        <v>202</v>
      </c>
      <c r="L18" s="78">
        <f>VLOOKUP(K18,cal2!$O$64:$P$69,2)</f>
        <v>0</v>
      </c>
      <c r="M18" s="78">
        <f>VLOOKUP(C18,data!$A$7:$C$14,3)</f>
        <v>100</v>
      </c>
      <c r="N18" s="78">
        <f>VLOOKUP(C18,data!$A$7:$C$14,2)</f>
        <v>0</v>
      </c>
      <c r="O18" s="78">
        <f t="shared" si="9"/>
        <v>2</v>
      </c>
      <c r="P18" s="78">
        <f t="shared" si="21"/>
        <v>0</v>
      </c>
      <c r="Q18" s="78">
        <f>IF(data!$B$63&lt;15%,0,VLOOKUP((M18+N18),cal2!$H$25:$I$28,2))</f>
        <v>25</v>
      </c>
      <c r="R18" s="78">
        <f t="shared" si="21"/>
        <v>75</v>
      </c>
      <c r="S18" s="78">
        <f t="shared" si="10"/>
        <v>202</v>
      </c>
      <c r="T18" s="78">
        <f>VLOOKUP(S18,cal2!$O$64:$P$69,2)</f>
        <v>0</v>
      </c>
      <c r="U18" s="78">
        <f t="shared" si="11"/>
        <v>0</v>
      </c>
      <c r="V18" s="78">
        <f t="shared" si="12"/>
        <v>0</v>
      </c>
      <c r="W18" s="78">
        <f t="shared" si="13"/>
        <v>0</v>
      </c>
      <c r="X18" s="78">
        <f t="shared" si="14"/>
        <v>0</v>
      </c>
      <c r="Y18" s="78">
        <f t="shared" si="15"/>
        <v>0</v>
      </c>
      <c r="Z18" s="78">
        <f t="shared" si="16"/>
        <v>0</v>
      </c>
      <c r="AA18" s="78">
        <f t="shared" si="17"/>
        <v>0</v>
      </c>
      <c r="AB18" s="78">
        <f t="shared" si="18"/>
        <v>0</v>
      </c>
      <c r="AC18" s="91">
        <f t="shared" si="19"/>
        <v>0</v>
      </c>
    </row>
    <row r="19" spans="1:29" s="24" customFormat="1" ht="20.25" customHeight="1">
      <c r="A19" s="60">
        <f t="shared" si="20"/>
        <v>12</v>
      </c>
      <c r="B19" s="90" t="s">
        <v>173</v>
      </c>
      <c r="C19" s="69">
        <v>39052</v>
      </c>
      <c r="D19" s="58">
        <f>VLOOKUP(C19,data!$A$26:$B$39,2)</f>
        <v>0.02</v>
      </c>
      <c r="E19" s="78">
        <f>VLOOKUP(C19,data!F$7:$H$14,3)</f>
        <v>100</v>
      </c>
      <c r="F19" s="78">
        <f>VLOOKUP(C19,data!F$7:$H$14,2)</f>
        <v>0</v>
      </c>
      <c r="G19" s="78">
        <f t="shared" si="4"/>
        <v>2</v>
      </c>
      <c r="H19" s="78">
        <f t="shared" si="5"/>
        <v>0</v>
      </c>
      <c r="I19" s="78">
        <f t="shared" si="6"/>
        <v>25</v>
      </c>
      <c r="J19" s="78">
        <f t="shared" si="7"/>
        <v>75</v>
      </c>
      <c r="K19" s="78">
        <f t="shared" si="8"/>
        <v>202</v>
      </c>
      <c r="L19" s="78">
        <f>VLOOKUP(K19,cal2!$O$64:$P$69,2)</f>
        <v>0</v>
      </c>
      <c r="M19" s="78">
        <f>VLOOKUP(C19,data!$A$7:$C$14,3)</f>
        <v>100</v>
      </c>
      <c r="N19" s="78">
        <f>VLOOKUP(C19,data!$A$7:$C$14,2)</f>
        <v>0</v>
      </c>
      <c r="O19" s="78">
        <f t="shared" si="9"/>
        <v>2</v>
      </c>
      <c r="P19" s="78">
        <f t="shared" si="21"/>
        <v>0</v>
      </c>
      <c r="Q19" s="78">
        <f>IF(data!$B$63&lt;15%,0,VLOOKUP((M19+N19),cal2!$H$25:$I$28,2))</f>
        <v>25</v>
      </c>
      <c r="R19" s="78">
        <f t="shared" si="21"/>
        <v>75</v>
      </c>
      <c r="S19" s="78">
        <f t="shared" si="10"/>
        <v>202</v>
      </c>
      <c r="T19" s="78">
        <f>VLOOKUP(S19,cal2!$O$64:$P$69,2)</f>
        <v>0</v>
      </c>
      <c r="U19" s="78">
        <f t="shared" si="11"/>
        <v>0</v>
      </c>
      <c r="V19" s="78">
        <f t="shared" si="12"/>
        <v>0</v>
      </c>
      <c r="W19" s="78">
        <f t="shared" si="13"/>
        <v>0</v>
      </c>
      <c r="X19" s="78">
        <f t="shared" si="14"/>
        <v>0</v>
      </c>
      <c r="Y19" s="78">
        <f t="shared" si="15"/>
        <v>0</v>
      </c>
      <c r="Z19" s="78">
        <f t="shared" si="16"/>
        <v>0</v>
      </c>
      <c r="AA19" s="78">
        <f t="shared" si="17"/>
        <v>0</v>
      </c>
      <c r="AB19" s="78">
        <f t="shared" si="18"/>
        <v>0</v>
      </c>
      <c r="AC19" s="91">
        <f t="shared" si="19"/>
        <v>0</v>
      </c>
    </row>
    <row r="20" spans="1:29" s="24" customFormat="1" ht="20.25" customHeight="1">
      <c r="A20" s="60">
        <f t="shared" si="20"/>
        <v>13</v>
      </c>
      <c r="B20" s="90" t="s">
        <v>174</v>
      </c>
      <c r="C20" s="69">
        <v>39083</v>
      </c>
      <c r="D20" s="58">
        <f>VLOOKUP(C20,data!$A$26:$B$39,2)</f>
        <v>0.06</v>
      </c>
      <c r="E20" s="78">
        <f>VLOOKUP(C20,data!F$7:$H$14,3)</f>
        <v>100</v>
      </c>
      <c r="F20" s="78">
        <f>VLOOKUP(C20,data!F$7:$H$14,2)</f>
        <v>0</v>
      </c>
      <c r="G20" s="78">
        <f t="shared" si="4"/>
        <v>6</v>
      </c>
      <c r="H20" s="78">
        <f t="shared" si="5"/>
        <v>0</v>
      </c>
      <c r="I20" s="78">
        <f t="shared" si="6"/>
        <v>25</v>
      </c>
      <c r="J20" s="78">
        <f t="shared" si="7"/>
        <v>75</v>
      </c>
      <c r="K20" s="78">
        <f t="shared" si="8"/>
        <v>206</v>
      </c>
      <c r="L20" s="78">
        <f>VLOOKUP(K20,cal2!$O$64:$P$69,2)</f>
        <v>0</v>
      </c>
      <c r="M20" s="78">
        <f>VLOOKUP(C20,data!$A$7:$C$14,3)</f>
        <v>100</v>
      </c>
      <c r="N20" s="78">
        <f>VLOOKUP(C20,data!$A$7:$C$14,2)</f>
        <v>0</v>
      </c>
      <c r="O20" s="78">
        <f t="shared" si="9"/>
        <v>6</v>
      </c>
      <c r="P20" s="78">
        <f t="shared" si="21"/>
        <v>0</v>
      </c>
      <c r="Q20" s="78">
        <f>IF(data!$B$63&lt;15%,0,VLOOKUP((M20+N20),cal2!$H$25:$I$28,2))</f>
        <v>25</v>
      </c>
      <c r="R20" s="78">
        <f t="shared" si="21"/>
        <v>75</v>
      </c>
      <c r="S20" s="78">
        <f t="shared" si="10"/>
        <v>206</v>
      </c>
      <c r="T20" s="78">
        <f>VLOOKUP(S20,cal2!$O$64:$P$69,2)</f>
        <v>0</v>
      </c>
      <c r="U20" s="78">
        <f t="shared" si="11"/>
        <v>0</v>
      </c>
      <c r="V20" s="78">
        <f t="shared" si="12"/>
        <v>0</v>
      </c>
      <c r="W20" s="78">
        <f t="shared" si="13"/>
        <v>0</v>
      </c>
      <c r="X20" s="78">
        <f t="shared" si="14"/>
        <v>0</v>
      </c>
      <c r="Y20" s="78">
        <f t="shared" si="15"/>
        <v>0</v>
      </c>
      <c r="Z20" s="78">
        <f t="shared" si="16"/>
        <v>0</v>
      </c>
      <c r="AA20" s="78">
        <f t="shared" si="17"/>
        <v>0</v>
      </c>
      <c r="AB20" s="78">
        <f t="shared" si="18"/>
        <v>0</v>
      </c>
      <c r="AC20" s="91">
        <f t="shared" si="19"/>
        <v>0</v>
      </c>
    </row>
    <row r="21" spans="1:29" s="24" customFormat="1" ht="20.25" customHeight="1">
      <c r="A21" s="81">
        <f t="shared" si="20"/>
        <v>14</v>
      </c>
      <c r="B21" s="92" t="s">
        <v>175</v>
      </c>
      <c r="C21" s="69">
        <v>39114</v>
      </c>
      <c r="D21" s="54">
        <f>VLOOKUP(C21,data!$A$26:$B$39,2)</f>
        <v>0.06</v>
      </c>
      <c r="E21" s="83">
        <f>VLOOKUP(C21,data!F$7:$H$14,3)</f>
        <v>100</v>
      </c>
      <c r="F21" s="83">
        <f>VLOOKUP(C21,data!F$7:$H$14,2)</f>
        <v>0</v>
      </c>
      <c r="G21" s="78">
        <f t="shared" si="4"/>
        <v>6</v>
      </c>
      <c r="H21" s="78">
        <f t="shared" si="5"/>
        <v>0</v>
      </c>
      <c r="I21" s="78">
        <f t="shared" si="6"/>
        <v>25</v>
      </c>
      <c r="J21" s="84">
        <f t="shared" si="7"/>
        <v>75</v>
      </c>
      <c r="K21" s="84">
        <f t="shared" si="8"/>
        <v>206</v>
      </c>
      <c r="L21" s="78">
        <f>IF(L10&gt;199,300,(VLOOKUP(K21,cal2!$O$64:$P$69,2)))</f>
        <v>0</v>
      </c>
      <c r="M21" s="83">
        <f>VLOOKUP(C21,data!$A$7:$C$14,3)</f>
        <v>100</v>
      </c>
      <c r="N21" s="83">
        <f>VLOOKUP(C21,data!$A$7:$C$14,2)</f>
        <v>0</v>
      </c>
      <c r="O21" s="78">
        <f t="shared" si="9"/>
        <v>6</v>
      </c>
      <c r="P21" s="78">
        <f t="shared" si="21"/>
        <v>0</v>
      </c>
      <c r="Q21" s="78">
        <f>IF(data!$B$63&lt;15%,0,VLOOKUP((M21+N21),cal2!$H$25:$I$28,2))</f>
        <v>25</v>
      </c>
      <c r="R21" s="78">
        <f t="shared" si="21"/>
        <v>75</v>
      </c>
      <c r="S21" s="84">
        <f t="shared" si="10"/>
        <v>206</v>
      </c>
      <c r="T21" s="78">
        <f>IF(T10&gt;199,300,(VLOOKUP(S21,cal2!$O$64:$P$69,2)))</f>
        <v>0</v>
      </c>
      <c r="U21" s="84">
        <f t="shared" si="11"/>
        <v>0</v>
      </c>
      <c r="V21" s="84">
        <f t="shared" si="12"/>
        <v>0</v>
      </c>
      <c r="W21" s="84">
        <f t="shared" si="13"/>
        <v>0</v>
      </c>
      <c r="X21" s="84">
        <f t="shared" si="14"/>
        <v>0</v>
      </c>
      <c r="Y21" s="84">
        <f t="shared" si="15"/>
        <v>0</v>
      </c>
      <c r="Z21" s="84">
        <f t="shared" si="16"/>
        <v>0</v>
      </c>
      <c r="AA21" s="84">
        <f t="shared" si="17"/>
        <v>0</v>
      </c>
      <c r="AB21" s="84">
        <f t="shared" si="18"/>
        <v>0</v>
      </c>
      <c r="AC21" s="85">
        <f t="shared" si="19"/>
        <v>0</v>
      </c>
    </row>
    <row r="22" spans="1:29" s="24" customFormat="1" ht="20.25" customHeight="1">
      <c r="A22" s="61"/>
      <c r="B22" s="86"/>
      <c r="C22" s="55" t="s">
        <v>152</v>
      </c>
      <c r="D22" s="55"/>
      <c r="E22" s="72">
        <f aca="true" t="shared" si="22" ref="E22:AC22">SUM(E10:E21)</f>
        <v>1200</v>
      </c>
      <c r="F22" s="72">
        <f t="shared" si="22"/>
        <v>0</v>
      </c>
      <c r="G22" s="72">
        <f t="shared" si="22"/>
        <v>24</v>
      </c>
      <c r="H22" s="72">
        <f t="shared" si="22"/>
        <v>0</v>
      </c>
      <c r="I22" s="72">
        <f t="shared" si="22"/>
        <v>300</v>
      </c>
      <c r="J22" s="72">
        <f t="shared" si="22"/>
        <v>900</v>
      </c>
      <c r="K22" s="72">
        <f t="shared" si="22"/>
        <v>2424</v>
      </c>
      <c r="L22" s="72">
        <f t="shared" si="22"/>
        <v>0</v>
      </c>
      <c r="M22" s="72">
        <f t="shared" si="22"/>
        <v>1200</v>
      </c>
      <c r="N22" s="72">
        <f t="shared" si="22"/>
        <v>0</v>
      </c>
      <c r="O22" s="72">
        <f t="shared" si="22"/>
        <v>24</v>
      </c>
      <c r="P22" s="72">
        <f t="shared" si="22"/>
        <v>0</v>
      </c>
      <c r="Q22" s="72">
        <f t="shared" si="22"/>
        <v>300</v>
      </c>
      <c r="R22" s="72">
        <f t="shared" si="22"/>
        <v>900</v>
      </c>
      <c r="S22" s="72">
        <f t="shared" si="22"/>
        <v>2424</v>
      </c>
      <c r="T22" s="72">
        <f t="shared" si="22"/>
        <v>0</v>
      </c>
      <c r="U22" s="72">
        <f t="shared" si="22"/>
        <v>0</v>
      </c>
      <c r="V22" s="72">
        <f t="shared" si="22"/>
        <v>0</v>
      </c>
      <c r="W22" s="72">
        <f t="shared" si="22"/>
        <v>0</v>
      </c>
      <c r="X22" s="72">
        <f t="shared" si="22"/>
        <v>0</v>
      </c>
      <c r="Y22" s="72">
        <f t="shared" si="22"/>
        <v>0</v>
      </c>
      <c r="Z22" s="72">
        <f t="shared" si="22"/>
        <v>0</v>
      </c>
      <c r="AA22" s="72">
        <f t="shared" si="22"/>
        <v>0</v>
      </c>
      <c r="AB22" s="72">
        <f>SUM(AB10:AB21)</f>
        <v>0</v>
      </c>
      <c r="AC22" s="72">
        <f t="shared" si="22"/>
        <v>0</v>
      </c>
    </row>
    <row r="23" spans="1:29" s="24" customFormat="1" ht="20.25" customHeight="1">
      <c r="A23" s="62">
        <f>A21+1</f>
        <v>15</v>
      </c>
      <c r="B23" s="87" t="s">
        <v>176</v>
      </c>
      <c r="C23" s="56">
        <v>39142</v>
      </c>
      <c r="D23" s="57">
        <f>VLOOKUP(C23,data!$A$26:$B$39,2)</f>
        <v>0.06</v>
      </c>
      <c r="E23" s="79">
        <f>VLOOKUP(C23,data!F$7:$H$14,3)</f>
        <v>100</v>
      </c>
      <c r="F23" s="79">
        <f>VLOOKUP(C23,data!F$7:$H$14,2)</f>
        <v>0</v>
      </c>
      <c r="G23" s="78">
        <f t="shared" si="4"/>
        <v>6</v>
      </c>
      <c r="H23" s="78">
        <f aca="true" t="shared" si="23" ref="H23:H34">P23</f>
        <v>0</v>
      </c>
      <c r="I23" s="78">
        <f aca="true" t="shared" si="24" ref="I23:I34">Q23</f>
        <v>25</v>
      </c>
      <c r="J23" s="88">
        <f aca="true" t="shared" si="25" ref="J23:J34">R23</f>
        <v>75</v>
      </c>
      <c r="K23" s="88">
        <f aca="true" t="shared" si="26" ref="K23:K34">SUM(E23:J23)</f>
        <v>206</v>
      </c>
      <c r="L23" s="78">
        <f>VLOOKUP(K23,cal2!$O$64:$P$69,2)</f>
        <v>0</v>
      </c>
      <c r="M23" s="79">
        <f>VLOOKUP(C23,data!$A$7:$C$14,3)</f>
        <v>100</v>
      </c>
      <c r="N23" s="79">
        <f>VLOOKUP(C23,data!$A$7:$C$14,2)</f>
        <v>0</v>
      </c>
      <c r="O23" s="78">
        <f t="shared" si="9"/>
        <v>6</v>
      </c>
      <c r="P23" s="78">
        <f>P21</f>
        <v>0</v>
      </c>
      <c r="Q23" s="78">
        <f>IF(data!$B$63&lt;15%,0,VLOOKUP((M23+N23),cal2!$H$25:$I$28,2))</f>
        <v>25</v>
      </c>
      <c r="R23" s="78">
        <f>R21</f>
        <v>75</v>
      </c>
      <c r="S23" s="88">
        <f aca="true" t="shared" si="27" ref="S23:S34">SUM(M23:R23)</f>
        <v>206</v>
      </c>
      <c r="T23" s="78">
        <f>VLOOKUP(S23,cal2!$O$64:$P$69,2)</f>
        <v>0</v>
      </c>
      <c r="U23" s="88">
        <f aca="true" t="shared" si="28" ref="U23:U34">E23-M23</f>
        <v>0</v>
      </c>
      <c r="V23" s="88">
        <f aca="true" t="shared" si="29" ref="V23:V34">F23-N23</f>
        <v>0</v>
      </c>
      <c r="W23" s="88">
        <f aca="true" t="shared" si="30" ref="W23:W34">G23-O23</f>
        <v>0</v>
      </c>
      <c r="X23" s="88">
        <f aca="true" t="shared" si="31" ref="X23:X34">H23-P23</f>
        <v>0</v>
      </c>
      <c r="Y23" s="88">
        <f aca="true" t="shared" si="32" ref="Y23:Y34">I23-Q23</f>
        <v>0</v>
      </c>
      <c r="Z23" s="88">
        <f aca="true" t="shared" si="33" ref="Z23:Z34">J23-R23</f>
        <v>0</v>
      </c>
      <c r="AA23" s="88">
        <f aca="true" t="shared" si="34" ref="AA23:AA34">SUM(U23:Z23)</f>
        <v>0</v>
      </c>
      <c r="AB23" s="88">
        <f aca="true" t="shared" si="35" ref="AB23:AB34">L23-T23</f>
        <v>0</v>
      </c>
      <c r="AC23" s="89">
        <f t="shared" si="19"/>
        <v>0</v>
      </c>
    </row>
    <row r="24" spans="1:29" s="24" customFormat="1" ht="20.25" customHeight="1">
      <c r="A24" s="60">
        <f aca="true" t="shared" si="36" ref="A24:A34">A23+1</f>
        <v>16</v>
      </c>
      <c r="B24" s="90" t="s">
        <v>177</v>
      </c>
      <c r="C24" s="56">
        <v>39173</v>
      </c>
      <c r="D24" s="58">
        <f>VLOOKUP(C24,data!$A$26:$B$39,2)</f>
        <v>0.06</v>
      </c>
      <c r="E24" s="78">
        <f>VLOOKUP(C24,data!F$7:$H$14,3)</f>
        <v>100</v>
      </c>
      <c r="F24" s="78">
        <f>VLOOKUP(C24,data!F$7:$H$14,2)</f>
        <v>0</v>
      </c>
      <c r="G24" s="78">
        <f t="shared" si="4"/>
        <v>6</v>
      </c>
      <c r="H24" s="78">
        <f t="shared" si="23"/>
        <v>0</v>
      </c>
      <c r="I24" s="78">
        <f t="shared" si="24"/>
        <v>25</v>
      </c>
      <c r="J24" s="78">
        <f t="shared" si="25"/>
        <v>75</v>
      </c>
      <c r="K24" s="78">
        <f t="shared" si="26"/>
        <v>206</v>
      </c>
      <c r="L24" s="78">
        <f>VLOOKUP(K24,cal2!$O$64:$P$69,2)</f>
        <v>0</v>
      </c>
      <c r="M24" s="78">
        <f>VLOOKUP(C24,data!$A$7:$C$14,3)</f>
        <v>100</v>
      </c>
      <c r="N24" s="78">
        <f>VLOOKUP(C24,data!$A$7:$C$14,2)</f>
        <v>0</v>
      </c>
      <c r="O24" s="78">
        <f t="shared" si="9"/>
        <v>6</v>
      </c>
      <c r="P24" s="78">
        <f aca="true" t="shared" si="37" ref="P24:R34">P23</f>
        <v>0</v>
      </c>
      <c r="Q24" s="78">
        <f>IF(data!$B$63&lt;15%,0,VLOOKUP((M24+N24),cal2!$H$25:$I$28,2))</f>
        <v>25</v>
      </c>
      <c r="R24" s="78">
        <f t="shared" si="37"/>
        <v>75</v>
      </c>
      <c r="S24" s="78">
        <f t="shared" si="27"/>
        <v>206</v>
      </c>
      <c r="T24" s="78">
        <f>VLOOKUP(S24,cal2!$O$64:$P$69,2)</f>
        <v>0</v>
      </c>
      <c r="U24" s="78">
        <f t="shared" si="28"/>
        <v>0</v>
      </c>
      <c r="V24" s="78">
        <f t="shared" si="29"/>
        <v>0</v>
      </c>
      <c r="W24" s="78">
        <f t="shared" si="30"/>
        <v>0</v>
      </c>
      <c r="X24" s="78">
        <f t="shared" si="31"/>
        <v>0</v>
      </c>
      <c r="Y24" s="78">
        <f t="shared" si="32"/>
        <v>0</v>
      </c>
      <c r="Z24" s="78">
        <f t="shared" si="33"/>
        <v>0</v>
      </c>
      <c r="AA24" s="78">
        <f t="shared" si="34"/>
        <v>0</v>
      </c>
      <c r="AB24" s="78">
        <f t="shared" si="35"/>
        <v>0</v>
      </c>
      <c r="AC24" s="91">
        <f t="shared" si="19"/>
        <v>0</v>
      </c>
    </row>
    <row r="25" spans="1:29" s="24" customFormat="1" ht="20.25" customHeight="1">
      <c r="A25" s="60">
        <f t="shared" si="36"/>
        <v>17</v>
      </c>
      <c r="B25" s="90" t="s">
        <v>178</v>
      </c>
      <c r="C25" s="56">
        <v>39203</v>
      </c>
      <c r="D25" s="58">
        <f>VLOOKUP(C25,data!$A$26:$B$39,2)</f>
        <v>0.06</v>
      </c>
      <c r="E25" s="78">
        <f>VLOOKUP(C25,data!F$7:$H$14,3)</f>
        <v>100</v>
      </c>
      <c r="F25" s="78">
        <f>VLOOKUP(C25,data!F$7:$H$14,2)</f>
        <v>0</v>
      </c>
      <c r="G25" s="78">
        <f t="shared" si="4"/>
        <v>6</v>
      </c>
      <c r="H25" s="78">
        <f t="shared" si="23"/>
        <v>0</v>
      </c>
      <c r="I25" s="78">
        <f t="shared" si="24"/>
        <v>25</v>
      </c>
      <c r="J25" s="78">
        <f t="shared" si="25"/>
        <v>75</v>
      </c>
      <c r="K25" s="78">
        <f t="shared" si="26"/>
        <v>206</v>
      </c>
      <c r="L25" s="78">
        <f>VLOOKUP(K25,cal2!$O$64:$P$69,2)</f>
        <v>0</v>
      </c>
      <c r="M25" s="78">
        <f>VLOOKUP(C25,data!$A$7:$C$14,3)</f>
        <v>100</v>
      </c>
      <c r="N25" s="78">
        <f>VLOOKUP(C25,data!$A$7:$C$14,2)</f>
        <v>0</v>
      </c>
      <c r="O25" s="78">
        <f t="shared" si="9"/>
        <v>6</v>
      </c>
      <c r="P25" s="78">
        <f t="shared" si="37"/>
        <v>0</v>
      </c>
      <c r="Q25" s="78">
        <f>IF(data!$B$63&lt;15%,0,VLOOKUP((M25+N25),cal2!$H$25:$I$28,2))</f>
        <v>25</v>
      </c>
      <c r="R25" s="78">
        <f t="shared" si="37"/>
        <v>75</v>
      </c>
      <c r="S25" s="78">
        <f t="shared" si="27"/>
        <v>206</v>
      </c>
      <c r="T25" s="78">
        <f>VLOOKUP(S25,cal2!$O$64:$P$69,2)</f>
        <v>0</v>
      </c>
      <c r="U25" s="78">
        <f t="shared" si="28"/>
        <v>0</v>
      </c>
      <c r="V25" s="78">
        <f t="shared" si="29"/>
        <v>0</v>
      </c>
      <c r="W25" s="78">
        <f t="shared" si="30"/>
        <v>0</v>
      </c>
      <c r="X25" s="78">
        <f t="shared" si="31"/>
        <v>0</v>
      </c>
      <c r="Y25" s="78">
        <f t="shared" si="32"/>
        <v>0</v>
      </c>
      <c r="Z25" s="78">
        <f t="shared" si="33"/>
        <v>0</v>
      </c>
      <c r="AA25" s="78">
        <f t="shared" si="34"/>
        <v>0</v>
      </c>
      <c r="AB25" s="78">
        <f t="shared" si="35"/>
        <v>0</v>
      </c>
      <c r="AC25" s="91">
        <f t="shared" si="19"/>
        <v>0</v>
      </c>
    </row>
    <row r="26" spans="1:29" s="24" customFormat="1" ht="20.25" customHeight="1">
      <c r="A26" s="60">
        <f t="shared" si="36"/>
        <v>18</v>
      </c>
      <c r="B26" s="90" t="s">
        <v>179</v>
      </c>
      <c r="C26" s="56">
        <v>39234</v>
      </c>
      <c r="D26" s="58">
        <f>VLOOKUP(C26,data!$A$26:$B$39,2)</f>
        <v>0.06</v>
      </c>
      <c r="E26" s="78">
        <f>VLOOKUP(C26,data!F$7:$H$14,3)</f>
        <v>100</v>
      </c>
      <c r="F26" s="78">
        <f>VLOOKUP(C26,data!F$7:$H$14,2)</f>
        <v>0</v>
      </c>
      <c r="G26" s="78">
        <f t="shared" si="4"/>
        <v>6</v>
      </c>
      <c r="H26" s="78">
        <f t="shared" si="23"/>
        <v>0</v>
      </c>
      <c r="I26" s="78">
        <f t="shared" si="24"/>
        <v>25</v>
      </c>
      <c r="J26" s="78">
        <f t="shared" si="25"/>
        <v>75</v>
      </c>
      <c r="K26" s="78">
        <f t="shared" si="26"/>
        <v>206</v>
      </c>
      <c r="L26" s="78">
        <f>VLOOKUP(K26,cal2!$O$64:$P$69,2)</f>
        <v>0</v>
      </c>
      <c r="M26" s="78">
        <f>VLOOKUP(C26,data!$A$7:$C$14,3)</f>
        <v>100</v>
      </c>
      <c r="N26" s="78">
        <f>VLOOKUP(C26,data!$A$7:$C$14,2)</f>
        <v>0</v>
      </c>
      <c r="O26" s="78">
        <f t="shared" si="9"/>
        <v>6</v>
      </c>
      <c r="P26" s="78">
        <f t="shared" si="37"/>
        <v>0</v>
      </c>
      <c r="Q26" s="78">
        <f>IF(data!$B$63&lt;15%,0,VLOOKUP((M26+N26),cal2!$H$25:$I$28,2))</f>
        <v>25</v>
      </c>
      <c r="R26" s="78">
        <f t="shared" si="37"/>
        <v>75</v>
      </c>
      <c r="S26" s="78">
        <f t="shared" si="27"/>
        <v>206</v>
      </c>
      <c r="T26" s="78">
        <f>VLOOKUP(S26,cal2!$O$64:$P$69,2)</f>
        <v>0</v>
      </c>
      <c r="U26" s="78">
        <f t="shared" si="28"/>
        <v>0</v>
      </c>
      <c r="V26" s="78">
        <f t="shared" si="29"/>
        <v>0</v>
      </c>
      <c r="W26" s="78">
        <f t="shared" si="30"/>
        <v>0</v>
      </c>
      <c r="X26" s="78">
        <f t="shared" si="31"/>
        <v>0</v>
      </c>
      <c r="Y26" s="78">
        <f t="shared" si="32"/>
        <v>0</v>
      </c>
      <c r="Z26" s="78">
        <f t="shared" si="33"/>
        <v>0</v>
      </c>
      <c r="AA26" s="78">
        <f t="shared" si="34"/>
        <v>0</v>
      </c>
      <c r="AB26" s="78">
        <f t="shared" si="35"/>
        <v>0</v>
      </c>
      <c r="AC26" s="91">
        <f t="shared" si="19"/>
        <v>0</v>
      </c>
    </row>
    <row r="27" spans="1:29" s="24" customFormat="1" ht="20.25" customHeight="1">
      <c r="A27" s="60">
        <f t="shared" si="36"/>
        <v>19</v>
      </c>
      <c r="B27" s="90" t="s">
        <v>180</v>
      </c>
      <c r="C27" s="56">
        <v>39264</v>
      </c>
      <c r="D27" s="58">
        <f>VLOOKUP(C27,data!$A$26:$B$39,2)</f>
        <v>0.09</v>
      </c>
      <c r="E27" s="78">
        <f>VLOOKUP(C27,data!F$7:$H$14,3)</f>
        <v>100</v>
      </c>
      <c r="F27" s="78">
        <f>VLOOKUP(C27,data!F$7:$H$14,2)</f>
        <v>0</v>
      </c>
      <c r="G27" s="78">
        <f t="shared" si="4"/>
        <v>9</v>
      </c>
      <c r="H27" s="78">
        <f t="shared" si="23"/>
        <v>0</v>
      </c>
      <c r="I27" s="78">
        <f t="shared" si="24"/>
        <v>25</v>
      </c>
      <c r="J27" s="78">
        <f t="shared" si="25"/>
        <v>75</v>
      </c>
      <c r="K27" s="78">
        <f t="shared" si="26"/>
        <v>209</v>
      </c>
      <c r="L27" s="78">
        <f>VLOOKUP(K27,cal2!$O$64:$P$69,2)</f>
        <v>0</v>
      </c>
      <c r="M27" s="78">
        <f>VLOOKUP(C27,data!$A$7:$C$14,3)</f>
        <v>100</v>
      </c>
      <c r="N27" s="78">
        <f>VLOOKUP(C27,data!$A$7:$C$14,2)</f>
        <v>0</v>
      </c>
      <c r="O27" s="78">
        <f t="shared" si="9"/>
        <v>9</v>
      </c>
      <c r="P27" s="78">
        <f t="shared" si="37"/>
        <v>0</v>
      </c>
      <c r="Q27" s="78">
        <f>IF(data!$B$63&lt;15%,0,VLOOKUP((M27+N27),cal2!$H$25:$I$28,2))</f>
        <v>25</v>
      </c>
      <c r="R27" s="78">
        <f t="shared" si="37"/>
        <v>75</v>
      </c>
      <c r="S27" s="78">
        <f t="shared" si="27"/>
        <v>209</v>
      </c>
      <c r="T27" s="78">
        <f>VLOOKUP(S27,cal2!$O$64:$P$69,2)</f>
        <v>0</v>
      </c>
      <c r="U27" s="78">
        <f t="shared" si="28"/>
        <v>0</v>
      </c>
      <c r="V27" s="78">
        <f t="shared" si="29"/>
        <v>0</v>
      </c>
      <c r="W27" s="78">
        <f t="shared" si="30"/>
        <v>0</v>
      </c>
      <c r="X27" s="78">
        <f t="shared" si="31"/>
        <v>0</v>
      </c>
      <c r="Y27" s="78">
        <f t="shared" si="32"/>
        <v>0</v>
      </c>
      <c r="Z27" s="78">
        <f t="shared" si="33"/>
        <v>0</v>
      </c>
      <c r="AA27" s="78">
        <f t="shared" si="34"/>
        <v>0</v>
      </c>
      <c r="AB27" s="78">
        <f t="shared" si="35"/>
        <v>0</v>
      </c>
      <c r="AC27" s="91">
        <f t="shared" si="19"/>
        <v>0</v>
      </c>
    </row>
    <row r="28" spans="1:29" s="24" customFormat="1" ht="20.25" customHeight="1">
      <c r="A28" s="60">
        <f t="shared" si="36"/>
        <v>20</v>
      </c>
      <c r="B28" s="90" t="s">
        <v>181</v>
      </c>
      <c r="C28" s="56">
        <v>39295</v>
      </c>
      <c r="D28" s="58">
        <f>VLOOKUP(C28,data!$A$26:$B$39,2)</f>
        <v>0.09</v>
      </c>
      <c r="E28" s="78">
        <f>VLOOKUP(C28,data!F$7:$H$14,3)</f>
        <v>100</v>
      </c>
      <c r="F28" s="78">
        <f>VLOOKUP(C28,data!F$7:$H$14,2)</f>
        <v>0</v>
      </c>
      <c r="G28" s="78">
        <f t="shared" si="4"/>
        <v>9</v>
      </c>
      <c r="H28" s="78">
        <f t="shared" si="23"/>
        <v>0</v>
      </c>
      <c r="I28" s="78">
        <f t="shared" si="24"/>
        <v>25</v>
      </c>
      <c r="J28" s="78">
        <f t="shared" si="25"/>
        <v>75</v>
      </c>
      <c r="K28" s="78">
        <f t="shared" si="26"/>
        <v>209</v>
      </c>
      <c r="L28" s="78">
        <f>VLOOKUP(K28,cal2!$O$64:$P$69,2)</f>
        <v>0</v>
      </c>
      <c r="M28" s="78">
        <f>VLOOKUP(C28,data!$A$7:$C$14,3)</f>
        <v>100</v>
      </c>
      <c r="N28" s="78">
        <f>VLOOKUP(C28,data!$A$7:$C$14,2)</f>
        <v>0</v>
      </c>
      <c r="O28" s="78">
        <f t="shared" si="9"/>
        <v>9</v>
      </c>
      <c r="P28" s="78">
        <f t="shared" si="37"/>
        <v>0</v>
      </c>
      <c r="Q28" s="78">
        <f>IF(data!$B$63&lt;15%,0,VLOOKUP((M28+N28),cal2!$H$25:$I$28,2))</f>
        <v>25</v>
      </c>
      <c r="R28" s="78">
        <f t="shared" si="37"/>
        <v>75</v>
      </c>
      <c r="S28" s="78">
        <f t="shared" si="27"/>
        <v>209</v>
      </c>
      <c r="T28" s="78">
        <f>VLOOKUP(S28,cal2!$O$64:$P$69,2)</f>
        <v>0</v>
      </c>
      <c r="U28" s="78">
        <f t="shared" si="28"/>
        <v>0</v>
      </c>
      <c r="V28" s="78">
        <f t="shared" si="29"/>
        <v>0</v>
      </c>
      <c r="W28" s="78">
        <f t="shared" si="30"/>
        <v>0</v>
      </c>
      <c r="X28" s="78">
        <f t="shared" si="31"/>
        <v>0</v>
      </c>
      <c r="Y28" s="78">
        <f t="shared" si="32"/>
        <v>0</v>
      </c>
      <c r="Z28" s="78">
        <f t="shared" si="33"/>
        <v>0</v>
      </c>
      <c r="AA28" s="78">
        <f t="shared" si="34"/>
        <v>0</v>
      </c>
      <c r="AB28" s="78">
        <f t="shared" si="35"/>
        <v>0</v>
      </c>
      <c r="AC28" s="91">
        <f t="shared" si="19"/>
        <v>0</v>
      </c>
    </row>
    <row r="29" spans="1:29" s="24" customFormat="1" ht="20.25" customHeight="1">
      <c r="A29" s="60">
        <f t="shared" si="36"/>
        <v>21</v>
      </c>
      <c r="B29" s="90" t="s">
        <v>182</v>
      </c>
      <c r="C29" s="56">
        <v>39326</v>
      </c>
      <c r="D29" s="58">
        <f>VLOOKUP(C29,data!$A$26:$B$39,2)</f>
        <v>0.09</v>
      </c>
      <c r="E29" s="78">
        <f>VLOOKUP(C29,data!F$7:$H$14,3)</f>
        <v>100</v>
      </c>
      <c r="F29" s="78">
        <f>VLOOKUP(C29,data!F$7:$H$14,2)</f>
        <v>0</v>
      </c>
      <c r="G29" s="78">
        <f t="shared" si="4"/>
        <v>9</v>
      </c>
      <c r="H29" s="78">
        <f t="shared" si="23"/>
        <v>0</v>
      </c>
      <c r="I29" s="78">
        <f t="shared" si="24"/>
        <v>25</v>
      </c>
      <c r="J29" s="78">
        <f t="shared" si="25"/>
        <v>75</v>
      </c>
      <c r="K29" s="78">
        <f t="shared" si="26"/>
        <v>209</v>
      </c>
      <c r="L29" s="78">
        <f>VLOOKUP(K29,cal2!$O$64:$P$69,2)</f>
        <v>0</v>
      </c>
      <c r="M29" s="78">
        <f>VLOOKUP(C29,data!$A$7:$C$14,3)</f>
        <v>100</v>
      </c>
      <c r="N29" s="78">
        <f>VLOOKUP(C29,data!$A$7:$C$14,2)</f>
        <v>0</v>
      </c>
      <c r="O29" s="78">
        <f t="shared" si="9"/>
        <v>9</v>
      </c>
      <c r="P29" s="78">
        <f t="shared" si="37"/>
        <v>0</v>
      </c>
      <c r="Q29" s="78">
        <f>IF(data!$B$63&lt;15%,0,VLOOKUP((M29+N29),cal2!$H$25:$I$28,2))</f>
        <v>25</v>
      </c>
      <c r="R29" s="78">
        <f t="shared" si="37"/>
        <v>75</v>
      </c>
      <c r="S29" s="78">
        <f t="shared" si="27"/>
        <v>209</v>
      </c>
      <c r="T29" s="78">
        <f>VLOOKUP(S29,cal2!$O$64:$P$69,2)</f>
        <v>0</v>
      </c>
      <c r="U29" s="78">
        <f t="shared" si="28"/>
        <v>0</v>
      </c>
      <c r="V29" s="78">
        <f t="shared" si="29"/>
        <v>0</v>
      </c>
      <c r="W29" s="78">
        <f t="shared" si="30"/>
        <v>0</v>
      </c>
      <c r="X29" s="78">
        <f t="shared" si="31"/>
        <v>0</v>
      </c>
      <c r="Y29" s="78">
        <f t="shared" si="32"/>
        <v>0</v>
      </c>
      <c r="Z29" s="78">
        <f t="shared" si="33"/>
        <v>0</v>
      </c>
      <c r="AA29" s="78">
        <f t="shared" si="34"/>
        <v>0</v>
      </c>
      <c r="AB29" s="78">
        <f t="shared" si="35"/>
        <v>0</v>
      </c>
      <c r="AC29" s="91">
        <f t="shared" si="19"/>
        <v>0</v>
      </c>
    </row>
    <row r="30" spans="1:29" s="24" customFormat="1" ht="20.25" customHeight="1">
      <c r="A30" s="60">
        <f t="shared" si="36"/>
        <v>22</v>
      </c>
      <c r="B30" s="90" t="s">
        <v>183</v>
      </c>
      <c r="C30" s="56">
        <v>39356</v>
      </c>
      <c r="D30" s="58">
        <f>VLOOKUP(C30,data!$A$26:$B$39,2)</f>
        <v>0.09</v>
      </c>
      <c r="E30" s="78">
        <f>VLOOKUP(C30,data!F$7:$H$14,3)</f>
        <v>100</v>
      </c>
      <c r="F30" s="78">
        <f>VLOOKUP(C30,data!F$7:$H$14,2)</f>
        <v>0</v>
      </c>
      <c r="G30" s="78">
        <f t="shared" si="4"/>
        <v>9</v>
      </c>
      <c r="H30" s="78">
        <f t="shared" si="23"/>
        <v>0</v>
      </c>
      <c r="I30" s="78">
        <f t="shared" si="24"/>
        <v>25</v>
      </c>
      <c r="J30" s="78">
        <f t="shared" si="25"/>
        <v>75</v>
      </c>
      <c r="K30" s="78">
        <f t="shared" si="26"/>
        <v>209</v>
      </c>
      <c r="L30" s="78">
        <f>VLOOKUP(K30,cal2!$O$64:$P$69,2)</f>
        <v>0</v>
      </c>
      <c r="M30" s="78">
        <f>VLOOKUP(C30,data!$A$7:$C$14,3)</f>
        <v>100</v>
      </c>
      <c r="N30" s="78">
        <f>VLOOKUP(C30,data!$A$7:$C$14,2)</f>
        <v>0</v>
      </c>
      <c r="O30" s="78">
        <f t="shared" si="9"/>
        <v>9</v>
      </c>
      <c r="P30" s="78">
        <f t="shared" si="37"/>
        <v>0</v>
      </c>
      <c r="Q30" s="78">
        <f>IF(data!$B$63&lt;15%,0,VLOOKUP((M30+N30),cal2!$H$25:$I$28,2))</f>
        <v>25</v>
      </c>
      <c r="R30" s="78">
        <f t="shared" si="37"/>
        <v>75</v>
      </c>
      <c r="S30" s="78">
        <f t="shared" si="27"/>
        <v>209</v>
      </c>
      <c r="T30" s="78">
        <f>VLOOKUP(S30,cal2!$O$64:$P$69,2)</f>
        <v>0</v>
      </c>
      <c r="U30" s="78">
        <f t="shared" si="28"/>
        <v>0</v>
      </c>
      <c r="V30" s="78">
        <f t="shared" si="29"/>
        <v>0</v>
      </c>
      <c r="W30" s="78">
        <f t="shared" si="30"/>
        <v>0</v>
      </c>
      <c r="X30" s="78">
        <f t="shared" si="31"/>
        <v>0</v>
      </c>
      <c r="Y30" s="78">
        <f t="shared" si="32"/>
        <v>0</v>
      </c>
      <c r="Z30" s="78">
        <f t="shared" si="33"/>
        <v>0</v>
      </c>
      <c r="AA30" s="78">
        <f t="shared" si="34"/>
        <v>0</v>
      </c>
      <c r="AB30" s="78">
        <f t="shared" si="35"/>
        <v>0</v>
      </c>
      <c r="AC30" s="91">
        <f t="shared" si="19"/>
        <v>0</v>
      </c>
    </row>
    <row r="31" spans="1:29" s="24" customFormat="1" ht="20.25" customHeight="1">
      <c r="A31" s="60">
        <f t="shared" si="36"/>
        <v>23</v>
      </c>
      <c r="B31" s="90" t="s">
        <v>184</v>
      </c>
      <c r="C31" s="56">
        <v>39387</v>
      </c>
      <c r="D31" s="58">
        <f>VLOOKUP(C31,data!$A$26:$B$39,2)</f>
        <v>0.09</v>
      </c>
      <c r="E31" s="78">
        <f>VLOOKUP(C31,data!F$7:$H$14,3)</f>
        <v>100</v>
      </c>
      <c r="F31" s="78">
        <f>VLOOKUP(C31,data!F$7:$H$14,2)</f>
        <v>0</v>
      </c>
      <c r="G31" s="78">
        <f t="shared" si="4"/>
        <v>9</v>
      </c>
      <c r="H31" s="78">
        <f t="shared" si="23"/>
        <v>0</v>
      </c>
      <c r="I31" s="78">
        <f t="shared" si="24"/>
        <v>25</v>
      </c>
      <c r="J31" s="78">
        <f t="shared" si="25"/>
        <v>75</v>
      </c>
      <c r="K31" s="78">
        <f t="shared" si="26"/>
        <v>209</v>
      </c>
      <c r="L31" s="78">
        <f>VLOOKUP(K31,cal2!$O$64:$P$69,2)</f>
        <v>0</v>
      </c>
      <c r="M31" s="78">
        <f>VLOOKUP(C31,data!$A$7:$C$14,3)</f>
        <v>100</v>
      </c>
      <c r="N31" s="78">
        <f>VLOOKUP(C31,data!$A$7:$C$14,2)</f>
        <v>0</v>
      </c>
      <c r="O31" s="78">
        <f t="shared" si="9"/>
        <v>9</v>
      </c>
      <c r="P31" s="78">
        <f t="shared" si="37"/>
        <v>0</v>
      </c>
      <c r="Q31" s="78">
        <f>IF(data!$B$63&lt;15%,0,VLOOKUP((M31+N31),cal2!$H$25:$I$28,2))</f>
        <v>25</v>
      </c>
      <c r="R31" s="78">
        <f t="shared" si="37"/>
        <v>75</v>
      </c>
      <c r="S31" s="78">
        <f t="shared" si="27"/>
        <v>209</v>
      </c>
      <c r="T31" s="78">
        <f>VLOOKUP(S31,cal2!$O$64:$P$69,2)</f>
        <v>0</v>
      </c>
      <c r="U31" s="78">
        <f t="shared" si="28"/>
        <v>0</v>
      </c>
      <c r="V31" s="78">
        <f t="shared" si="29"/>
        <v>0</v>
      </c>
      <c r="W31" s="78">
        <f t="shared" si="30"/>
        <v>0</v>
      </c>
      <c r="X31" s="78">
        <f t="shared" si="31"/>
        <v>0</v>
      </c>
      <c r="Y31" s="78">
        <f t="shared" si="32"/>
        <v>0</v>
      </c>
      <c r="Z31" s="78">
        <f t="shared" si="33"/>
        <v>0</v>
      </c>
      <c r="AA31" s="78">
        <f t="shared" si="34"/>
        <v>0</v>
      </c>
      <c r="AB31" s="78">
        <f t="shared" si="35"/>
        <v>0</v>
      </c>
      <c r="AC31" s="91">
        <f t="shared" si="19"/>
        <v>0</v>
      </c>
    </row>
    <row r="32" spans="1:29" s="24" customFormat="1" ht="20.25" customHeight="1">
      <c r="A32" s="60">
        <f t="shared" si="36"/>
        <v>24</v>
      </c>
      <c r="B32" s="90" t="s">
        <v>185</v>
      </c>
      <c r="C32" s="56">
        <v>39417</v>
      </c>
      <c r="D32" s="58">
        <f>VLOOKUP(C32,data!$A$26:$B$39,2)</f>
        <v>0.09</v>
      </c>
      <c r="E32" s="78">
        <f>VLOOKUP(C32,data!F$7:$H$14,3)</f>
        <v>100</v>
      </c>
      <c r="F32" s="78">
        <f>VLOOKUP(C32,data!F$7:$H$14,2)</f>
        <v>0</v>
      </c>
      <c r="G32" s="78">
        <f t="shared" si="4"/>
        <v>9</v>
      </c>
      <c r="H32" s="78">
        <f t="shared" si="23"/>
        <v>0</v>
      </c>
      <c r="I32" s="78">
        <f t="shared" si="24"/>
        <v>25</v>
      </c>
      <c r="J32" s="78">
        <f t="shared" si="25"/>
        <v>75</v>
      </c>
      <c r="K32" s="78">
        <f>SUM(E32:J32)</f>
        <v>209</v>
      </c>
      <c r="L32" s="78">
        <f>VLOOKUP(K32,cal2!$O$64:$P$69,2)</f>
        <v>0</v>
      </c>
      <c r="M32" s="78">
        <f>VLOOKUP(C32,data!$A$7:$C$14,3)</f>
        <v>100</v>
      </c>
      <c r="N32" s="78">
        <f>VLOOKUP(C32,data!$A$7:$C$14,2)</f>
        <v>0</v>
      </c>
      <c r="O32" s="78">
        <f t="shared" si="9"/>
        <v>9</v>
      </c>
      <c r="P32" s="78">
        <f t="shared" si="37"/>
        <v>0</v>
      </c>
      <c r="Q32" s="78">
        <f>IF(data!$B$63&lt;15%,0,VLOOKUP((M32+N32),cal2!$H$25:$I$28,2))</f>
        <v>25</v>
      </c>
      <c r="R32" s="78">
        <f t="shared" si="37"/>
        <v>75</v>
      </c>
      <c r="S32" s="78">
        <f>SUM(M32:R32)</f>
        <v>209</v>
      </c>
      <c r="T32" s="78">
        <f>VLOOKUP(S32,cal2!$O$64:$P$69,2)</f>
        <v>0</v>
      </c>
      <c r="U32" s="78">
        <f t="shared" si="28"/>
        <v>0</v>
      </c>
      <c r="V32" s="78">
        <f t="shared" si="29"/>
        <v>0</v>
      </c>
      <c r="W32" s="78">
        <f t="shared" si="30"/>
        <v>0</v>
      </c>
      <c r="X32" s="78">
        <f t="shared" si="31"/>
        <v>0</v>
      </c>
      <c r="Y32" s="78">
        <f t="shared" si="32"/>
        <v>0</v>
      </c>
      <c r="Z32" s="78">
        <f t="shared" si="33"/>
        <v>0</v>
      </c>
      <c r="AA32" s="78">
        <f t="shared" si="34"/>
        <v>0</v>
      </c>
      <c r="AB32" s="78">
        <f t="shared" si="35"/>
        <v>0</v>
      </c>
      <c r="AC32" s="91">
        <f t="shared" si="19"/>
        <v>0</v>
      </c>
    </row>
    <row r="33" spans="1:29" s="24" customFormat="1" ht="20.25" customHeight="1">
      <c r="A33" s="60">
        <f t="shared" si="36"/>
        <v>25</v>
      </c>
      <c r="B33" s="90" t="s">
        <v>186</v>
      </c>
      <c r="C33" s="56">
        <v>39448</v>
      </c>
      <c r="D33" s="58">
        <f>VLOOKUP(C33,data!$A$26:$B$39,2)</f>
        <v>0.12</v>
      </c>
      <c r="E33" s="78">
        <f>VLOOKUP(C33,data!F$7:$H$14,3)</f>
        <v>100</v>
      </c>
      <c r="F33" s="78">
        <f>VLOOKUP(C33,data!F$7:$H$14,2)</f>
        <v>0</v>
      </c>
      <c r="G33" s="78">
        <f t="shared" si="4"/>
        <v>12</v>
      </c>
      <c r="H33" s="78">
        <f t="shared" si="23"/>
        <v>0</v>
      </c>
      <c r="I33" s="78">
        <f t="shared" si="24"/>
        <v>25</v>
      </c>
      <c r="J33" s="78">
        <f t="shared" si="25"/>
        <v>75</v>
      </c>
      <c r="K33" s="78">
        <f t="shared" si="26"/>
        <v>212</v>
      </c>
      <c r="L33" s="78">
        <f>VLOOKUP(K33,cal2!$O$64:$P$69,2)</f>
        <v>0</v>
      </c>
      <c r="M33" s="78">
        <f>VLOOKUP(C33,data!$A$7:$C$14,3)</f>
        <v>100</v>
      </c>
      <c r="N33" s="78">
        <f>VLOOKUP(C33,data!$A$7:$C$14,2)</f>
        <v>0</v>
      </c>
      <c r="O33" s="78">
        <f t="shared" si="9"/>
        <v>12</v>
      </c>
      <c r="P33" s="78">
        <f t="shared" si="37"/>
        <v>0</v>
      </c>
      <c r="Q33" s="78">
        <f>IF(data!$B$63&lt;15%,0,VLOOKUP((M33+N33),cal2!$H$25:$I$28,2))</f>
        <v>25</v>
      </c>
      <c r="R33" s="78">
        <f t="shared" si="37"/>
        <v>75</v>
      </c>
      <c r="S33" s="78">
        <f t="shared" si="27"/>
        <v>212</v>
      </c>
      <c r="T33" s="78">
        <f>VLOOKUP(S33,cal2!$O$64:$P$69,2)</f>
        <v>0</v>
      </c>
      <c r="U33" s="78">
        <f t="shared" si="28"/>
        <v>0</v>
      </c>
      <c r="V33" s="78">
        <f t="shared" si="29"/>
        <v>0</v>
      </c>
      <c r="W33" s="78">
        <f t="shared" si="30"/>
        <v>0</v>
      </c>
      <c r="X33" s="78">
        <f t="shared" si="31"/>
        <v>0</v>
      </c>
      <c r="Y33" s="78">
        <f t="shared" si="32"/>
        <v>0</v>
      </c>
      <c r="Z33" s="78">
        <f t="shared" si="33"/>
        <v>0</v>
      </c>
      <c r="AA33" s="78">
        <f t="shared" si="34"/>
        <v>0</v>
      </c>
      <c r="AB33" s="78">
        <f t="shared" si="35"/>
        <v>0</v>
      </c>
      <c r="AC33" s="91">
        <f t="shared" si="19"/>
        <v>0</v>
      </c>
    </row>
    <row r="34" spans="1:29" s="24" customFormat="1" ht="20.25" customHeight="1">
      <c r="A34" s="60">
        <f t="shared" si="36"/>
        <v>26</v>
      </c>
      <c r="B34" s="90" t="s">
        <v>187</v>
      </c>
      <c r="C34" s="56">
        <v>39479</v>
      </c>
      <c r="D34" s="54">
        <f>VLOOKUP(C34,data!$A$26:$B$39,2)</f>
        <v>0.12</v>
      </c>
      <c r="E34" s="83">
        <f>VLOOKUP(C34,data!F$7:$H$14,3)</f>
        <v>100</v>
      </c>
      <c r="F34" s="83">
        <f>VLOOKUP(C34,data!F$7:$H$14,2)</f>
        <v>0</v>
      </c>
      <c r="G34" s="78">
        <f t="shared" si="4"/>
        <v>12</v>
      </c>
      <c r="H34" s="78">
        <f t="shared" si="23"/>
        <v>0</v>
      </c>
      <c r="I34" s="78">
        <f t="shared" si="24"/>
        <v>25</v>
      </c>
      <c r="J34" s="78">
        <f t="shared" si="25"/>
        <v>75</v>
      </c>
      <c r="K34" s="78">
        <f t="shared" si="26"/>
        <v>212</v>
      </c>
      <c r="L34" s="78">
        <f>IF(L23&gt;199,300,(VLOOKUP(K34,cal2!$O$64:$P$69,2)))</f>
        <v>0</v>
      </c>
      <c r="M34" s="83">
        <f>VLOOKUP(C34,data!$A$7:$C$14,3)</f>
        <v>100</v>
      </c>
      <c r="N34" s="83">
        <f>VLOOKUP(C34,data!$A$7:$C$14,2)</f>
        <v>0</v>
      </c>
      <c r="O34" s="78">
        <f t="shared" si="9"/>
        <v>12</v>
      </c>
      <c r="P34" s="78">
        <f t="shared" si="37"/>
        <v>0</v>
      </c>
      <c r="Q34" s="78">
        <f>IF(data!$B$63&lt;15%,0,VLOOKUP((M34+N34),cal2!$H$25:$I$28,2))</f>
        <v>25</v>
      </c>
      <c r="R34" s="78">
        <f t="shared" si="37"/>
        <v>75</v>
      </c>
      <c r="S34" s="78">
        <f t="shared" si="27"/>
        <v>212</v>
      </c>
      <c r="T34" s="78">
        <f>IF(T23&gt;199,300,(VLOOKUP(S34,cal2!$O$64:$P$69,2)))</f>
        <v>0</v>
      </c>
      <c r="U34" s="78">
        <f t="shared" si="28"/>
        <v>0</v>
      </c>
      <c r="V34" s="78">
        <f t="shared" si="29"/>
        <v>0</v>
      </c>
      <c r="W34" s="78">
        <f t="shared" si="30"/>
        <v>0</v>
      </c>
      <c r="X34" s="78">
        <f t="shared" si="31"/>
        <v>0</v>
      </c>
      <c r="Y34" s="78">
        <f t="shared" si="32"/>
        <v>0</v>
      </c>
      <c r="Z34" s="78">
        <f t="shared" si="33"/>
        <v>0</v>
      </c>
      <c r="AA34" s="78">
        <f t="shared" si="34"/>
        <v>0</v>
      </c>
      <c r="AB34" s="78">
        <f t="shared" si="35"/>
        <v>0</v>
      </c>
      <c r="AC34" s="85">
        <f t="shared" si="19"/>
        <v>0</v>
      </c>
    </row>
    <row r="35" spans="1:29" s="24" customFormat="1" ht="20.25" customHeight="1">
      <c r="A35" s="61"/>
      <c r="B35" s="86"/>
      <c r="C35" s="55" t="s">
        <v>152</v>
      </c>
      <c r="D35" s="55"/>
      <c r="E35" s="72">
        <f aca="true" t="shared" si="38" ref="E35:AC35">SUM(E23:E34)</f>
        <v>1200</v>
      </c>
      <c r="F35" s="72">
        <f t="shared" si="38"/>
        <v>0</v>
      </c>
      <c r="G35" s="72">
        <f t="shared" si="38"/>
        <v>102</v>
      </c>
      <c r="H35" s="72">
        <f t="shared" si="38"/>
        <v>0</v>
      </c>
      <c r="I35" s="72">
        <f t="shared" si="38"/>
        <v>300</v>
      </c>
      <c r="J35" s="72">
        <f t="shared" si="38"/>
        <v>900</v>
      </c>
      <c r="K35" s="72">
        <f t="shared" si="38"/>
        <v>2502</v>
      </c>
      <c r="L35" s="72">
        <f t="shared" si="38"/>
        <v>0</v>
      </c>
      <c r="M35" s="72">
        <f t="shared" si="38"/>
        <v>1200</v>
      </c>
      <c r="N35" s="72">
        <f t="shared" si="38"/>
        <v>0</v>
      </c>
      <c r="O35" s="72">
        <f t="shared" si="38"/>
        <v>102</v>
      </c>
      <c r="P35" s="72">
        <f t="shared" si="38"/>
        <v>0</v>
      </c>
      <c r="Q35" s="72">
        <f t="shared" si="38"/>
        <v>300</v>
      </c>
      <c r="R35" s="72">
        <f t="shared" si="38"/>
        <v>900</v>
      </c>
      <c r="S35" s="72">
        <f t="shared" si="38"/>
        <v>2502</v>
      </c>
      <c r="T35" s="72">
        <f t="shared" si="38"/>
        <v>0</v>
      </c>
      <c r="U35" s="72">
        <f t="shared" si="38"/>
        <v>0</v>
      </c>
      <c r="V35" s="72">
        <f t="shared" si="38"/>
        <v>0</v>
      </c>
      <c r="W35" s="72">
        <f t="shared" si="38"/>
        <v>0</v>
      </c>
      <c r="X35" s="72">
        <f t="shared" si="38"/>
        <v>0</v>
      </c>
      <c r="Y35" s="72">
        <f t="shared" si="38"/>
        <v>0</v>
      </c>
      <c r="Z35" s="72">
        <f t="shared" si="38"/>
        <v>0</v>
      </c>
      <c r="AA35" s="72">
        <f t="shared" si="38"/>
        <v>0</v>
      </c>
      <c r="AB35" s="72">
        <f t="shared" si="38"/>
        <v>0</v>
      </c>
      <c r="AC35" s="72">
        <f t="shared" si="38"/>
        <v>0</v>
      </c>
    </row>
    <row r="36" spans="1:29" s="24" customFormat="1" ht="18.75" customHeight="1">
      <c r="A36" s="93"/>
      <c r="B36" s="93"/>
      <c r="C36" s="70"/>
      <c r="D36" s="70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</row>
    <row r="37" spans="1:29" s="24" customFormat="1" ht="18.75" customHeight="1">
      <c r="A37" s="95"/>
      <c r="B37" s="95"/>
      <c r="C37" s="36" t="str">
        <f>C3</f>
        <v>Shri K.P.Tiwari</v>
      </c>
      <c r="D37" s="71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</row>
    <row r="38" spans="1:29" s="24" customFormat="1" ht="16.5" customHeight="1">
      <c r="A38" s="62">
        <f>A34+1</f>
        <v>27</v>
      </c>
      <c r="B38" s="87" t="s">
        <v>188</v>
      </c>
      <c r="C38" s="56">
        <v>39508</v>
      </c>
      <c r="D38" s="57">
        <f>VLOOKUP(C38,data!$A$26:$B$39,2)</f>
        <v>0.12</v>
      </c>
      <c r="E38" s="79">
        <f>VLOOKUP(C38,data!F$7:$H$14,3)</f>
        <v>100</v>
      </c>
      <c r="F38" s="79">
        <f>VLOOKUP(C38,data!F$7:$H$14,2)</f>
        <v>0</v>
      </c>
      <c r="G38" s="78">
        <f aca="true" t="shared" si="39" ref="G38:G49">ROUND((E38+F38)*D38,0)</f>
        <v>12</v>
      </c>
      <c r="H38" s="78">
        <f aca="true" t="shared" si="40" ref="H38:J49">P38</f>
        <v>0</v>
      </c>
      <c r="I38" s="78">
        <f t="shared" si="40"/>
        <v>25</v>
      </c>
      <c r="J38" s="78">
        <f t="shared" si="40"/>
        <v>75</v>
      </c>
      <c r="K38" s="88">
        <f aca="true" t="shared" si="41" ref="K38:K49">SUM(E38:J38)</f>
        <v>212</v>
      </c>
      <c r="L38" s="78">
        <f>VLOOKUP(K38,cal2!$O$64:$P$69,2)</f>
        <v>0</v>
      </c>
      <c r="M38" s="79">
        <f>VLOOKUP(C38,data!$A$7:$C$14,3)</f>
        <v>100</v>
      </c>
      <c r="N38" s="79">
        <f>VLOOKUP(C38,data!$A$7:$C$14,2)</f>
        <v>0</v>
      </c>
      <c r="O38" s="78">
        <f aca="true" t="shared" si="42" ref="O38:O49">ROUND((M38+N38)*D38,0)</f>
        <v>12</v>
      </c>
      <c r="P38" s="78">
        <f>P34</f>
        <v>0</v>
      </c>
      <c r="Q38" s="78">
        <f>IF(data!$B$63&lt;15%,0,VLOOKUP((M38+N38),cal2!$H$25:$I$28,2))</f>
        <v>25</v>
      </c>
      <c r="R38" s="78">
        <f>R34</f>
        <v>75</v>
      </c>
      <c r="S38" s="88">
        <f aca="true" t="shared" si="43" ref="S38:S49">SUM(M38:R38)</f>
        <v>212</v>
      </c>
      <c r="T38" s="78">
        <f>VLOOKUP(S38,cal2!$O$64:$P$69,2)</f>
        <v>0</v>
      </c>
      <c r="U38" s="88">
        <f aca="true" t="shared" si="44" ref="U38:U49">E38-M38</f>
        <v>0</v>
      </c>
      <c r="V38" s="88">
        <f aca="true" t="shared" si="45" ref="V38:V49">F38-N38</f>
        <v>0</v>
      </c>
      <c r="W38" s="88">
        <f aca="true" t="shared" si="46" ref="W38:W49">G38-O38</f>
        <v>0</v>
      </c>
      <c r="X38" s="88">
        <f aca="true" t="shared" si="47" ref="X38:X49">H38-P38</f>
        <v>0</v>
      </c>
      <c r="Y38" s="88">
        <f aca="true" t="shared" si="48" ref="Y38:Y49">I38-Q38</f>
        <v>0</v>
      </c>
      <c r="Z38" s="88">
        <f aca="true" t="shared" si="49" ref="Z38:Z49">J38-R38</f>
        <v>0</v>
      </c>
      <c r="AA38" s="88">
        <f aca="true" t="shared" si="50" ref="AA38:AA49">SUM(U38:Z38)</f>
        <v>0</v>
      </c>
      <c r="AB38" s="88">
        <f aca="true" t="shared" si="51" ref="AB38:AB49">L38-T38</f>
        <v>0</v>
      </c>
      <c r="AC38" s="89">
        <f aca="true" t="shared" si="52" ref="AC38:AC49">AA38-AB38</f>
        <v>0</v>
      </c>
    </row>
    <row r="39" spans="1:29" s="24" customFormat="1" ht="16.5" customHeight="1">
      <c r="A39" s="60">
        <f aca="true" t="shared" si="53" ref="A39:A49">A38+1</f>
        <v>28</v>
      </c>
      <c r="B39" s="90" t="s">
        <v>189</v>
      </c>
      <c r="C39" s="56">
        <v>39539</v>
      </c>
      <c r="D39" s="58">
        <f>VLOOKUP(C39,data!$A$26:$B$39,2)</f>
        <v>0.12</v>
      </c>
      <c r="E39" s="78">
        <f>VLOOKUP(C39,data!F$7:$H$14,3)</f>
        <v>100</v>
      </c>
      <c r="F39" s="78">
        <f>VLOOKUP(C39,data!F$7:$H$14,2)</f>
        <v>0</v>
      </c>
      <c r="G39" s="78">
        <f t="shared" si="39"/>
        <v>12</v>
      </c>
      <c r="H39" s="78">
        <f t="shared" si="40"/>
        <v>0</v>
      </c>
      <c r="I39" s="78">
        <f t="shared" si="40"/>
        <v>25</v>
      </c>
      <c r="J39" s="78">
        <f t="shared" si="40"/>
        <v>75</v>
      </c>
      <c r="K39" s="78">
        <f t="shared" si="41"/>
        <v>212</v>
      </c>
      <c r="L39" s="78">
        <f>VLOOKUP(K39,cal2!$O$64:$P$69,2)</f>
        <v>0</v>
      </c>
      <c r="M39" s="78">
        <f>VLOOKUP(C39,data!$A$7:$C$14,3)</f>
        <v>100</v>
      </c>
      <c r="N39" s="78">
        <f>VLOOKUP(C39,data!$A$7:$C$14,2)</f>
        <v>0</v>
      </c>
      <c r="O39" s="78">
        <f t="shared" si="42"/>
        <v>12</v>
      </c>
      <c r="P39" s="78">
        <f aca="true" t="shared" si="54" ref="P39:R49">P38</f>
        <v>0</v>
      </c>
      <c r="Q39" s="78">
        <f>IF(data!$B$63&lt;15%,0,VLOOKUP((M39+N39),cal2!$H$25:$I$28,2))</f>
        <v>25</v>
      </c>
      <c r="R39" s="78">
        <f t="shared" si="54"/>
        <v>75</v>
      </c>
      <c r="S39" s="78">
        <f t="shared" si="43"/>
        <v>212</v>
      </c>
      <c r="T39" s="78">
        <f>VLOOKUP(S39,cal2!$O$64:$P$69,2)</f>
        <v>0</v>
      </c>
      <c r="U39" s="78">
        <f t="shared" si="44"/>
        <v>0</v>
      </c>
      <c r="V39" s="78">
        <f t="shared" si="45"/>
        <v>0</v>
      </c>
      <c r="W39" s="78">
        <f t="shared" si="46"/>
        <v>0</v>
      </c>
      <c r="X39" s="78">
        <f t="shared" si="47"/>
        <v>0</v>
      </c>
      <c r="Y39" s="78">
        <f t="shared" si="48"/>
        <v>0</v>
      </c>
      <c r="Z39" s="78">
        <f t="shared" si="49"/>
        <v>0</v>
      </c>
      <c r="AA39" s="78">
        <f t="shared" si="50"/>
        <v>0</v>
      </c>
      <c r="AB39" s="78">
        <f t="shared" si="51"/>
        <v>0</v>
      </c>
      <c r="AC39" s="91">
        <f t="shared" si="52"/>
        <v>0</v>
      </c>
    </row>
    <row r="40" spans="1:29" s="24" customFormat="1" ht="16.5" customHeight="1">
      <c r="A40" s="60">
        <f t="shared" si="53"/>
        <v>29</v>
      </c>
      <c r="B40" s="90" t="s">
        <v>190</v>
      </c>
      <c r="C40" s="56">
        <v>39569</v>
      </c>
      <c r="D40" s="58">
        <f>VLOOKUP(C40,data!$A$26:$B$39,2)</f>
        <v>0.12</v>
      </c>
      <c r="E40" s="78">
        <f>VLOOKUP(C40,data!F$7:$H$14,3)</f>
        <v>100</v>
      </c>
      <c r="F40" s="78">
        <f>VLOOKUP(C40,data!F$7:$H$14,2)</f>
        <v>0</v>
      </c>
      <c r="G40" s="78">
        <f t="shared" si="39"/>
        <v>12</v>
      </c>
      <c r="H40" s="78">
        <f t="shared" si="40"/>
        <v>0</v>
      </c>
      <c r="I40" s="78">
        <f t="shared" si="40"/>
        <v>25</v>
      </c>
      <c r="J40" s="78">
        <f t="shared" si="40"/>
        <v>75</v>
      </c>
      <c r="K40" s="78">
        <f t="shared" si="41"/>
        <v>212</v>
      </c>
      <c r="L40" s="78">
        <f>VLOOKUP(K40,cal2!$O$64:$P$69,2)</f>
        <v>0</v>
      </c>
      <c r="M40" s="78">
        <f>VLOOKUP(C40,data!$A$7:$C$14,3)</f>
        <v>100</v>
      </c>
      <c r="N40" s="78">
        <f>VLOOKUP(C40,data!$A$7:$C$14,2)</f>
        <v>0</v>
      </c>
      <c r="O40" s="78">
        <f t="shared" si="42"/>
        <v>12</v>
      </c>
      <c r="P40" s="78">
        <f t="shared" si="54"/>
        <v>0</v>
      </c>
      <c r="Q40" s="78">
        <f>IF(data!$B$63&lt;15%,0,VLOOKUP((M40+N40),cal2!$H$25:$I$28,2))</f>
        <v>25</v>
      </c>
      <c r="R40" s="78">
        <f t="shared" si="54"/>
        <v>75</v>
      </c>
      <c r="S40" s="78">
        <f t="shared" si="43"/>
        <v>212</v>
      </c>
      <c r="T40" s="78">
        <f>VLOOKUP(S40,cal2!$O$64:$P$69,2)</f>
        <v>0</v>
      </c>
      <c r="U40" s="78">
        <f t="shared" si="44"/>
        <v>0</v>
      </c>
      <c r="V40" s="78">
        <f t="shared" si="45"/>
        <v>0</v>
      </c>
      <c r="W40" s="78">
        <f t="shared" si="46"/>
        <v>0</v>
      </c>
      <c r="X40" s="78">
        <f t="shared" si="47"/>
        <v>0</v>
      </c>
      <c r="Y40" s="78">
        <f t="shared" si="48"/>
        <v>0</v>
      </c>
      <c r="Z40" s="78">
        <f t="shared" si="49"/>
        <v>0</v>
      </c>
      <c r="AA40" s="78">
        <f t="shared" si="50"/>
        <v>0</v>
      </c>
      <c r="AB40" s="78">
        <f t="shared" si="51"/>
        <v>0</v>
      </c>
      <c r="AC40" s="91">
        <f t="shared" si="52"/>
        <v>0</v>
      </c>
    </row>
    <row r="41" spans="1:29" s="24" customFormat="1" ht="16.5" customHeight="1">
      <c r="A41" s="60">
        <f t="shared" si="53"/>
        <v>30</v>
      </c>
      <c r="B41" s="90" t="s">
        <v>191</v>
      </c>
      <c r="C41" s="56">
        <v>39600</v>
      </c>
      <c r="D41" s="58">
        <f>VLOOKUP(C41,data!$A$26:$B$39,2)</f>
        <v>0.12</v>
      </c>
      <c r="E41" s="78">
        <f>VLOOKUP(C41,data!F$7:$H$14,3)</f>
        <v>100</v>
      </c>
      <c r="F41" s="78">
        <f>VLOOKUP(C41,data!F$7:$H$14,2)</f>
        <v>0</v>
      </c>
      <c r="G41" s="78">
        <f t="shared" si="39"/>
        <v>12</v>
      </c>
      <c r="H41" s="78">
        <f t="shared" si="40"/>
        <v>0</v>
      </c>
      <c r="I41" s="78">
        <f t="shared" si="40"/>
        <v>25</v>
      </c>
      <c r="J41" s="78">
        <f t="shared" si="40"/>
        <v>75</v>
      </c>
      <c r="K41" s="78">
        <f t="shared" si="41"/>
        <v>212</v>
      </c>
      <c r="L41" s="78">
        <f>VLOOKUP(K41,cal2!$O$64:$P$69,2)</f>
        <v>0</v>
      </c>
      <c r="M41" s="78">
        <f>VLOOKUP(C41,data!$A$7:$C$14,3)</f>
        <v>100</v>
      </c>
      <c r="N41" s="78">
        <f>VLOOKUP(C41,data!$A$7:$C$14,2)</f>
        <v>0</v>
      </c>
      <c r="O41" s="78">
        <f t="shared" si="42"/>
        <v>12</v>
      </c>
      <c r="P41" s="78">
        <f t="shared" si="54"/>
        <v>0</v>
      </c>
      <c r="Q41" s="78">
        <f>IF(data!$B$63&lt;15%,0,VLOOKUP((M41+N41),cal2!$H$25:$I$28,2))</f>
        <v>25</v>
      </c>
      <c r="R41" s="78">
        <f t="shared" si="54"/>
        <v>75</v>
      </c>
      <c r="S41" s="78">
        <f t="shared" si="43"/>
        <v>212</v>
      </c>
      <c r="T41" s="78">
        <f>VLOOKUP(S41,cal2!$O$64:$P$69,2)</f>
        <v>0</v>
      </c>
      <c r="U41" s="78">
        <f t="shared" si="44"/>
        <v>0</v>
      </c>
      <c r="V41" s="78">
        <f t="shared" si="45"/>
        <v>0</v>
      </c>
      <c r="W41" s="78">
        <f t="shared" si="46"/>
        <v>0</v>
      </c>
      <c r="X41" s="78">
        <f t="shared" si="47"/>
        <v>0</v>
      </c>
      <c r="Y41" s="78">
        <f t="shared" si="48"/>
        <v>0</v>
      </c>
      <c r="Z41" s="78">
        <f t="shared" si="49"/>
        <v>0</v>
      </c>
      <c r="AA41" s="78">
        <f t="shared" si="50"/>
        <v>0</v>
      </c>
      <c r="AB41" s="78">
        <f t="shared" si="51"/>
        <v>0</v>
      </c>
      <c r="AC41" s="91">
        <f t="shared" si="52"/>
        <v>0</v>
      </c>
    </row>
    <row r="42" spans="1:29" s="24" customFormat="1" ht="16.5" customHeight="1">
      <c r="A42" s="60">
        <f t="shared" si="53"/>
        <v>31</v>
      </c>
      <c r="B42" s="90" t="s">
        <v>192</v>
      </c>
      <c r="C42" s="56">
        <v>39630</v>
      </c>
      <c r="D42" s="58">
        <f>VLOOKUP(C42,data!$A$26:$B$39,2)</f>
        <v>0.16</v>
      </c>
      <c r="E42" s="78">
        <f>VLOOKUP(C42,data!F$7:$H$14,3)</f>
        <v>100</v>
      </c>
      <c r="F42" s="78">
        <f>VLOOKUP(C42,data!F$7:$H$14,2)</f>
        <v>0</v>
      </c>
      <c r="G42" s="78">
        <f t="shared" si="39"/>
        <v>16</v>
      </c>
      <c r="H42" s="78">
        <f t="shared" si="40"/>
        <v>0</v>
      </c>
      <c r="I42" s="78">
        <f t="shared" si="40"/>
        <v>25</v>
      </c>
      <c r="J42" s="78">
        <f t="shared" si="40"/>
        <v>75</v>
      </c>
      <c r="K42" s="78">
        <f t="shared" si="41"/>
        <v>216</v>
      </c>
      <c r="L42" s="78">
        <f>VLOOKUP(K42,cal2!$O$64:$P$69,2)</f>
        <v>0</v>
      </c>
      <c r="M42" s="78">
        <f>VLOOKUP(C42,data!$A$7:$C$14,3)</f>
        <v>100</v>
      </c>
      <c r="N42" s="78">
        <f>VLOOKUP(C42,data!$A$7:$C$14,2)</f>
        <v>0</v>
      </c>
      <c r="O42" s="78">
        <f t="shared" si="42"/>
        <v>16</v>
      </c>
      <c r="P42" s="78">
        <f t="shared" si="54"/>
        <v>0</v>
      </c>
      <c r="Q42" s="78">
        <f>IF(data!$B$63&lt;15%,0,VLOOKUP((M42+N42),cal2!$H$25:$I$28,2))</f>
        <v>25</v>
      </c>
      <c r="R42" s="78">
        <f t="shared" si="54"/>
        <v>75</v>
      </c>
      <c r="S42" s="78">
        <f t="shared" si="43"/>
        <v>216</v>
      </c>
      <c r="T42" s="78">
        <f>VLOOKUP(S42,cal2!$O$64:$P$69,2)</f>
        <v>0</v>
      </c>
      <c r="U42" s="78">
        <f t="shared" si="44"/>
        <v>0</v>
      </c>
      <c r="V42" s="78">
        <f t="shared" si="45"/>
        <v>0</v>
      </c>
      <c r="W42" s="78">
        <f t="shared" si="46"/>
        <v>0</v>
      </c>
      <c r="X42" s="78">
        <f t="shared" si="47"/>
        <v>0</v>
      </c>
      <c r="Y42" s="78">
        <f t="shared" si="48"/>
        <v>0</v>
      </c>
      <c r="Z42" s="78">
        <f t="shared" si="49"/>
        <v>0</v>
      </c>
      <c r="AA42" s="78">
        <f t="shared" si="50"/>
        <v>0</v>
      </c>
      <c r="AB42" s="78">
        <f t="shared" si="51"/>
        <v>0</v>
      </c>
      <c r="AC42" s="91">
        <f t="shared" si="52"/>
        <v>0</v>
      </c>
    </row>
    <row r="43" spans="1:29" s="24" customFormat="1" ht="16.5" customHeight="1">
      <c r="A43" s="60">
        <f t="shared" si="53"/>
        <v>32</v>
      </c>
      <c r="B43" s="90" t="s">
        <v>193</v>
      </c>
      <c r="C43" s="56">
        <v>39661</v>
      </c>
      <c r="D43" s="58">
        <f>VLOOKUP(C43,data!$A$26:$B$39,2)</f>
        <v>0.16</v>
      </c>
      <c r="E43" s="78">
        <f>VLOOKUP(C43,data!F$7:$H$14,3)</f>
        <v>100</v>
      </c>
      <c r="F43" s="78">
        <f>VLOOKUP(C43,data!F$7:$H$14,2)</f>
        <v>0</v>
      </c>
      <c r="G43" s="78">
        <f t="shared" si="39"/>
        <v>16</v>
      </c>
      <c r="H43" s="78">
        <f t="shared" si="40"/>
        <v>0</v>
      </c>
      <c r="I43" s="78">
        <f t="shared" si="40"/>
        <v>25</v>
      </c>
      <c r="J43" s="78">
        <f t="shared" si="40"/>
        <v>75</v>
      </c>
      <c r="K43" s="78">
        <f t="shared" si="41"/>
        <v>216</v>
      </c>
      <c r="L43" s="78">
        <f>VLOOKUP(K43,cal2!$O$64:$P$69,2)</f>
        <v>0</v>
      </c>
      <c r="M43" s="78">
        <f>VLOOKUP(C43,data!$A$7:$C$14,3)</f>
        <v>100</v>
      </c>
      <c r="N43" s="78">
        <f>VLOOKUP(C43,data!$A$7:$C$14,2)</f>
        <v>0</v>
      </c>
      <c r="O43" s="78">
        <f t="shared" si="42"/>
        <v>16</v>
      </c>
      <c r="P43" s="78">
        <f t="shared" si="54"/>
        <v>0</v>
      </c>
      <c r="Q43" s="78">
        <f>IF(data!$B$63&lt;15%,0,VLOOKUP((M43+N43),cal2!$H$25:$I$28,2))</f>
        <v>25</v>
      </c>
      <c r="R43" s="78">
        <f t="shared" si="54"/>
        <v>75</v>
      </c>
      <c r="S43" s="78">
        <f t="shared" si="43"/>
        <v>216</v>
      </c>
      <c r="T43" s="78">
        <f>VLOOKUP(S43,cal2!$O$64:$P$69,2)</f>
        <v>0</v>
      </c>
      <c r="U43" s="78">
        <f t="shared" si="44"/>
        <v>0</v>
      </c>
      <c r="V43" s="78">
        <f t="shared" si="45"/>
        <v>0</v>
      </c>
      <c r="W43" s="78">
        <f t="shared" si="46"/>
        <v>0</v>
      </c>
      <c r="X43" s="78">
        <f t="shared" si="47"/>
        <v>0</v>
      </c>
      <c r="Y43" s="78">
        <f t="shared" si="48"/>
        <v>0</v>
      </c>
      <c r="Z43" s="78">
        <f t="shared" si="49"/>
        <v>0</v>
      </c>
      <c r="AA43" s="78">
        <f t="shared" si="50"/>
        <v>0</v>
      </c>
      <c r="AB43" s="78">
        <f t="shared" si="51"/>
        <v>0</v>
      </c>
      <c r="AC43" s="91">
        <f t="shared" si="52"/>
        <v>0</v>
      </c>
    </row>
    <row r="44" spans="1:29" s="24" customFormat="1" ht="16.5" customHeight="1">
      <c r="A44" s="60">
        <f t="shared" si="53"/>
        <v>33</v>
      </c>
      <c r="B44" s="90" t="s">
        <v>194</v>
      </c>
      <c r="C44" s="56">
        <v>39692</v>
      </c>
      <c r="D44" s="58">
        <f>VLOOKUP(C44,data!$A$26:$B$39,2)</f>
        <v>0.16</v>
      </c>
      <c r="E44" s="78">
        <f>VLOOKUP(C44,data!F$7:$H$14,3)</f>
        <v>100</v>
      </c>
      <c r="F44" s="78">
        <f>VLOOKUP(C44,data!F$7:$H$14,2)</f>
        <v>0</v>
      </c>
      <c r="G44" s="78">
        <f t="shared" si="39"/>
        <v>16</v>
      </c>
      <c r="H44" s="78">
        <f t="shared" si="40"/>
        <v>0</v>
      </c>
      <c r="I44" s="78">
        <f aca="true" t="shared" si="55" ref="I44:I49">Q44</f>
        <v>25</v>
      </c>
      <c r="J44" s="78">
        <f aca="true" t="shared" si="56" ref="J44:J49">R44</f>
        <v>75</v>
      </c>
      <c r="K44" s="78">
        <f t="shared" si="41"/>
        <v>216</v>
      </c>
      <c r="L44" s="78">
        <f>VLOOKUP(K44,cal2!$O$64:$P$69,2)</f>
        <v>0</v>
      </c>
      <c r="M44" s="78">
        <f>VLOOKUP(C44,data!$A$7:$C$14,3)</f>
        <v>100</v>
      </c>
      <c r="N44" s="78">
        <f>VLOOKUP(C44,data!$A$7:$C$14,2)</f>
        <v>0</v>
      </c>
      <c r="O44" s="78">
        <f t="shared" si="42"/>
        <v>16</v>
      </c>
      <c r="P44" s="78">
        <f t="shared" si="54"/>
        <v>0</v>
      </c>
      <c r="Q44" s="78">
        <f>IF(data!$B$63&lt;15%,0,VLOOKUP((M44+N44),cal2!$H$25:$I$28,2))</f>
        <v>25</v>
      </c>
      <c r="R44" s="78">
        <f t="shared" si="54"/>
        <v>75</v>
      </c>
      <c r="S44" s="78">
        <f t="shared" si="43"/>
        <v>216</v>
      </c>
      <c r="T44" s="78">
        <f>VLOOKUP(S44,cal2!$O$64:$P$69,2)</f>
        <v>0</v>
      </c>
      <c r="U44" s="78">
        <f t="shared" si="44"/>
        <v>0</v>
      </c>
      <c r="V44" s="78">
        <f t="shared" si="45"/>
        <v>0</v>
      </c>
      <c r="W44" s="78">
        <f t="shared" si="46"/>
        <v>0</v>
      </c>
      <c r="X44" s="78">
        <f t="shared" si="47"/>
        <v>0</v>
      </c>
      <c r="Y44" s="78">
        <f t="shared" si="48"/>
        <v>0</v>
      </c>
      <c r="Z44" s="78">
        <f t="shared" si="49"/>
        <v>0</v>
      </c>
      <c r="AA44" s="78">
        <f t="shared" si="50"/>
        <v>0</v>
      </c>
      <c r="AB44" s="78">
        <f t="shared" si="51"/>
        <v>0</v>
      </c>
      <c r="AC44" s="91">
        <f t="shared" si="52"/>
        <v>0</v>
      </c>
    </row>
    <row r="45" spans="1:29" s="24" customFormat="1" ht="16.5" customHeight="1">
      <c r="A45" s="60">
        <f t="shared" si="53"/>
        <v>34</v>
      </c>
      <c r="B45" s="90" t="s">
        <v>195</v>
      </c>
      <c r="C45" s="56">
        <v>39722</v>
      </c>
      <c r="D45" s="58">
        <f>VLOOKUP(C45,data!$A$26:$B$39,2)</f>
        <v>0.16</v>
      </c>
      <c r="E45" s="78">
        <f>VLOOKUP(C45,data!F$7:$H$14,3)</f>
        <v>100</v>
      </c>
      <c r="F45" s="78">
        <f>VLOOKUP(C45,data!F$7:$H$14,2)</f>
        <v>0</v>
      </c>
      <c r="G45" s="78">
        <f t="shared" si="39"/>
        <v>16</v>
      </c>
      <c r="H45" s="78">
        <f t="shared" si="40"/>
        <v>0</v>
      </c>
      <c r="I45" s="78">
        <f t="shared" si="55"/>
        <v>25</v>
      </c>
      <c r="J45" s="78">
        <f t="shared" si="56"/>
        <v>75</v>
      </c>
      <c r="K45" s="78">
        <f t="shared" si="41"/>
        <v>216</v>
      </c>
      <c r="L45" s="78">
        <f>VLOOKUP(K45,cal2!$O$64:$P$69,2)</f>
        <v>0</v>
      </c>
      <c r="M45" s="78">
        <f>VLOOKUP(C45,data!$A$7:$C$14,3)</f>
        <v>100</v>
      </c>
      <c r="N45" s="78">
        <f>VLOOKUP(C45,data!$A$7:$C$14,2)</f>
        <v>0</v>
      </c>
      <c r="O45" s="78">
        <f t="shared" si="42"/>
        <v>16</v>
      </c>
      <c r="P45" s="78">
        <f t="shared" si="54"/>
        <v>0</v>
      </c>
      <c r="Q45" s="78">
        <f>IF(data!$B$63&lt;15%,0,VLOOKUP((M45+N45),cal2!$H$25:$I$28,2))</f>
        <v>25</v>
      </c>
      <c r="R45" s="78">
        <f t="shared" si="54"/>
        <v>75</v>
      </c>
      <c r="S45" s="78">
        <f t="shared" si="43"/>
        <v>216</v>
      </c>
      <c r="T45" s="78">
        <f>VLOOKUP(S45,cal2!$O$64:$P$69,2)</f>
        <v>0</v>
      </c>
      <c r="U45" s="78">
        <f t="shared" si="44"/>
        <v>0</v>
      </c>
      <c r="V45" s="78">
        <f t="shared" si="45"/>
        <v>0</v>
      </c>
      <c r="W45" s="78">
        <f t="shared" si="46"/>
        <v>0</v>
      </c>
      <c r="X45" s="78">
        <f t="shared" si="47"/>
        <v>0</v>
      </c>
      <c r="Y45" s="78">
        <f t="shared" si="48"/>
        <v>0</v>
      </c>
      <c r="Z45" s="78">
        <f t="shared" si="49"/>
        <v>0</v>
      </c>
      <c r="AA45" s="78">
        <f t="shared" si="50"/>
        <v>0</v>
      </c>
      <c r="AB45" s="78">
        <f t="shared" si="51"/>
        <v>0</v>
      </c>
      <c r="AC45" s="91">
        <f t="shared" si="52"/>
        <v>0</v>
      </c>
    </row>
    <row r="46" spans="1:29" s="24" customFormat="1" ht="16.5" customHeight="1">
      <c r="A46" s="60">
        <f t="shared" si="53"/>
        <v>35</v>
      </c>
      <c r="B46" s="90" t="s">
        <v>196</v>
      </c>
      <c r="C46" s="56">
        <v>39753</v>
      </c>
      <c r="D46" s="58">
        <f>VLOOKUP(C46,data!$A$26:$B$39,2)</f>
        <v>0.16</v>
      </c>
      <c r="E46" s="78">
        <f>VLOOKUP(C46,data!F$7:$H$14,3)</f>
        <v>100</v>
      </c>
      <c r="F46" s="78">
        <f>VLOOKUP(C46,data!F$7:$H$14,2)</f>
        <v>0</v>
      </c>
      <c r="G46" s="78">
        <f t="shared" si="39"/>
        <v>16</v>
      </c>
      <c r="H46" s="78">
        <f t="shared" si="40"/>
        <v>0</v>
      </c>
      <c r="I46" s="78">
        <f t="shared" si="55"/>
        <v>25</v>
      </c>
      <c r="J46" s="78">
        <f t="shared" si="56"/>
        <v>75</v>
      </c>
      <c r="K46" s="78">
        <f t="shared" si="41"/>
        <v>216</v>
      </c>
      <c r="L46" s="78">
        <f>VLOOKUP(K46,cal2!$O$64:$P$69,2)</f>
        <v>0</v>
      </c>
      <c r="M46" s="78">
        <f>VLOOKUP(C46,data!$A$7:$C$14,3)</f>
        <v>100</v>
      </c>
      <c r="N46" s="78">
        <f>VLOOKUP(C46,data!$A$7:$C$14,2)</f>
        <v>0</v>
      </c>
      <c r="O46" s="78">
        <f t="shared" si="42"/>
        <v>16</v>
      </c>
      <c r="P46" s="78">
        <f t="shared" si="54"/>
        <v>0</v>
      </c>
      <c r="Q46" s="78">
        <f>IF(data!$B$63&lt;15%,0,VLOOKUP((M46+N46),cal2!$H$25:$I$28,2))</f>
        <v>25</v>
      </c>
      <c r="R46" s="78">
        <f t="shared" si="54"/>
        <v>75</v>
      </c>
      <c r="S46" s="78">
        <f t="shared" si="43"/>
        <v>216</v>
      </c>
      <c r="T46" s="78">
        <f>VLOOKUP(S46,cal2!$O$64:$P$69,2)</f>
        <v>0</v>
      </c>
      <c r="U46" s="78">
        <f t="shared" si="44"/>
        <v>0</v>
      </c>
      <c r="V46" s="78">
        <f t="shared" si="45"/>
        <v>0</v>
      </c>
      <c r="W46" s="78">
        <f t="shared" si="46"/>
        <v>0</v>
      </c>
      <c r="X46" s="78">
        <f t="shared" si="47"/>
        <v>0</v>
      </c>
      <c r="Y46" s="78">
        <f t="shared" si="48"/>
        <v>0</v>
      </c>
      <c r="Z46" s="78">
        <f t="shared" si="49"/>
        <v>0</v>
      </c>
      <c r="AA46" s="78">
        <f t="shared" si="50"/>
        <v>0</v>
      </c>
      <c r="AB46" s="78">
        <f t="shared" si="51"/>
        <v>0</v>
      </c>
      <c r="AC46" s="91">
        <f t="shared" si="52"/>
        <v>0</v>
      </c>
    </row>
    <row r="47" spans="1:29" s="24" customFormat="1" ht="16.5" customHeight="1">
      <c r="A47" s="60">
        <f t="shared" si="53"/>
        <v>36</v>
      </c>
      <c r="B47" s="90" t="s">
        <v>197</v>
      </c>
      <c r="C47" s="56">
        <v>39783</v>
      </c>
      <c r="D47" s="58">
        <f>VLOOKUP(C47,data!$A$26:$B$39,2)</f>
        <v>0.16</v>
      </c>
      <c r="E47" s="78">
        <f>VLOOKUP(C47,data!F$7:$H$14,3)</f>
        <v>100</v>
      </c>
      <c r="F47" s="78">
        <f>VLOOKUP(C47,data!F$7:$H$14,2)</f>
        <v>0</v>
      </c>
      <c r="G47" s="78">
        <f t="shared" si="39"/>
        <v>16</v>
      </c>
      <c r="H47" s="78">
        <f t="shared" si="40"/>
        <v>0</v>
      </c>
      <c r="I47" s="78">
        <f t="shared" si="55"/>
        <v>25</v>
      </c>
      <c r="J47" s="78">
        <f t="shared" si="56"/>
        <v>75</v>
      </c>
      <c r="K47" s="78">
        <f t="shared" si="41"/>
        <v>216</v>
      </c>
      <c r="L47" s="78">
        <f>VLOOKUP(K47,cal2!$O$64:$P$69,2)</f>
        <v>0</v>
      </c>
      <c r="M47" s="78">
        <f>VLOOKUP(C47,data!$A$7:$C$14,3)</f>
        <v>100</v>
      </c>
      <c r="N47" s="78">
        <f>VLOOKUP(C47,data!$A$7:$C$14,2)</f>
        <v>0</v>
      </c>
      <c r="O47" s="78">
        <f t="shared" si="42"/>
        <v>16</v>
      </c>
      <c r="P47" s="78">
        <f t="shared" si="54"/>
        <v>0</v>
      </c>
      <c r="Q47" s="78">
        <f>IF(data!$B$63&lt;15%,0,VLOOKUP((M47+N47),cal2!$H$25:$I$28,2))</f>
        <v>25</v>
      </c>
      <c r="R47" s="78">
        <f t="shared" si="54"/>
        <v>75</v>
      </c>
      <c r="S47" s="78">
        <f t="shared" si="43"/>
        <v>216</v>
      </c>
      <c r="T47" s="78">
        <f>VLOOKUP(S47,cal2!$O$64:$P$69,2)</f>
        <v>0</v>
      </c>
      <c r="U47" s="78">
        <f t="shared" si="44"/>
        <v>0</v>
      </c>
      <c r="V47" s="78">
        <f t="shared" si="45"/>
        <v>0</v>
      </c>
      <c r="W47" s="78">
        <f t="shared" si="46"/>
        <v>0</v>
      </c>
      <c r="X47" s="78">
        <f t="shared" si="47"/>
        <v>0</v>
      </c>
      <c r="Y47" s="78">
        <f t="shared" si="48"/>
        <v>0</v>
      </c>
      <c r="Z47" s="78">
        <f t="shared" si="49"/>
        <v>0</v>
      </c>
      <c r="AA47" s="78">
        <f t="shared" si="50"/>
        <v>0</v>
      </c>
      <c r="AB47" s="78">
        <f t="shared" si="51"/>
        <v>0</v>
      </c>
      <c r="AC47" s="91">
        <f t="shared" si="52"/>
        <v>0</v>
      </c>
    </row>
    <row r="48" spans="1:29" s="24" customFormat="1" ht="16.5" customHeight="1">
      <c r="A48" s="60">
        <f t="shared" si="53"/>
        <v>37</v>
      </c>
      <c r="B48" s="90" t="s">
        <v>198</v>
      </c>
      <c r="C48" s="56">
        <v>39814</v>
      </c>
      <c r="D48" s="58">
        <f>VLOOKUP(C48,data!$A$26:$B$39,2)</f>
        <v>0.22</v>
      </c>
      <c r="E48" s="78">
        <f>VLOOKUP(C48,data!F$7:$H$14,3)</f>
        <v>100</v>
      </c>
      <c r="F48" s="78">
        <f>VLOOKUP(C48,data!F$7:$H$14,2)</f>
        <v>0</v>
      </c>
      <c r="G48" s="78">
        <f t="shared" si="39"/>
        <v>22</v>
      </c>
      <c r="H48" s="78">
        <f t="shared" si="40"/>
        <v>0</v>
      </c>
      <c r="I48" s="78">
        <f t="shared" si="55"/>
        <v>25</v>
      </c>
      <c r="J48" s="78">
        <f t="shared" si="56"/>
        <v>75</v>
      </c>
      <c r="K48" s="78">
        <f t="shared" si="41"/>
        <v>222</v>
      </c>
      <c r="L48" s="78">
        <f>VLOOKUP(K48,cal2!$O$64:$P$69,2)</f>
        <v>0</v>
      </c>
      <c r="M48" s="78">
        <f>VLOOKUP(C48,data!$A$7:$C$14,3)</f>
        <v>100</v>
      </c>
      <c r="N48" s="78">
        <f>VLOOKUP(C48,data!$A$7:$C$14,2)</f>
        <v>0</v>
      </c>
      <c r="O48" s="78">
        <f t="shared" si="42"/>
        <v>22</v>
      </c>
      <c r="P48" s="78">
        <f t="shared" si="54"/>
        <v>0</v>
      </c>
      <c r="Q48" s="78">
        <f>IF(data!$B$63&lt;15%,0,VLOOKUP((M48+N48),cal2!$H$25:$I$28,2))</f>
        <v>25</v>
      </c>
      <c r="R48" s="78">
        <f t="shared" si="54"/>
        <v>75</v>
      </c>
      <c r="S48" s="78">
        <f t="shared" si="43"/>
        <v>222</v>
      </c>
      <c r="T48" s="78">
        <f>VLOOKUP(S48,cal2!$O$64:$P$69,2)</f>
        <v>0</v>
      </c>
      <c r="U48" s="78">
        <f t="shared" si="44"/>
        <v>0</v>
      </c>
      <c r="V48" s="78">
        <f t="shared" si="45"/>
        <v>0</v>
      </c>
      <c r="W48" s="78">
        <f t="shared" si="46"/>
        <v>0</v>
      </c>
      <c r="X48" s="78">
        <f t="shared" si="47"/>
        <v>0</v>
      </c>
      <c r="Y48" s="78">
        <f t="shared" si="48"/>
        <v>0</v>
      </c>
      <c r="Z48" s="78">
        <f t="shared" si="49"/>
        <v>0</v>
      </c>
      <c r="AA48" s="78">
        <f t="shared" si="50"/>
        <v>0</v>
      </c>
      <c r="AB48" s="78">
        <f t="shared" si="51"/>
        <v>0</v>
      </c>
      <c r="AC48" s="91">
        <f t="shared" si="52"/>
        <v>0</v>
      </c>
    </row>
    <row r="49" spans="1:29" s="24" customFormat="1" ht="16.5" customHeight="1">
      <c r="A49" s="60">
        <f t="shared" si="53"/>
        <v>38</v>
      </c>
      <c r="B49" s="90" t="s">
        <v>199</v>
      </c>
      <c r="C49" s="56">
        <v>39845</v>
      </c>
      <c r="D49" s="54">
        <f>VLOOKUP(C49,data!$A$26:$B$39,2)</f>
        <v>0.22</v>
      </c>
      <c r="E49" s="83">
        <f>VLOOKUP(C49,data!F$7:$H$14,3)</f>
        <v>100</v>
      </c>
      <c r="F49" s="83">
        <f>VLOOKUP(C49,data!F$7:$H$14,2)</f>
        <v>0</v>
      </c>
      <c r="G49" s="78">
        <f t="shared" si="39"/>
        <v>22</v>
      </c>
      <c r="H49" s="78">
        <f t="shared" si="40"/>
        <v>0</v>
      </c>
      <c r="I49" s="78">
        <f t="shared" si="55"/>
        <v>25</v>
      </c>
      <c r="J49" s="78">
        <f t="shared" si="56"/>
        <v>75</v>
      </c>
      <c r="K49" s="78">
        <f t="shared" si="41"/>
        <v>222</v>
      </c>
      <c r="L49" s="78">
        <f>IF(L38&gt;199,300,(VLOOKUP(K49,cal2!$O$64:$P$69,2)))</f>
        <v>0</v>
      </c>
      <c r="M49" s="83">
        <f>VLOOKUP(C49,data!$A$7:$C$14,3)</f>
        <v>100</v>
      </c>
      <c r="N49" s="83">
        <f>VLOOKUP(C49,data!$A$7:$C$14,2)</f>
        <v>0</v>
      </c>
      <c r="O49" s="78">
        <f t="shared" si="42"/>
        <v>22</v>
      </c>
      <c r="P49" s="78">
        <f t="shared" si="54"/>
        <v>0</v>
      </c>
      <c r="Q49" s="78">
        <f>IF(data!$B$63&lt;15%,0,VLOOKUP((M49+N49),cal2!$H$25:$I$28,2))</f>
        <v>25</v>
      </c>
      <c r="R49" s="78">
        <f t="shared" si="54"/>
        <v>75</v>
      </c>
      <c r="S49" s="78">
        <f t="shared" si="43"/>
        <v>222</v>
      </c>
      <c r="T49" s="78">
        <f>IF(T38&gt;199,300,(VLOOKUP(S49,cal2!$O$64:$P$69,2)))</f>
        <v>0</v>
      </c>
      <c r="U49" s="78">
        <f t="shared" si="44"/>
        <v>0</v>
      </c>
      <c r="V49" s="78">
        <f t="shared" si="45"/>
        <v>0</v>
      </c>
      <c r="W49" s="78">
        <f t="shared" si="46"/>
        <v>0</v>
      </c>
      <c r="X49" s="78">
        <f t="shared" si="47"/>
        <v>0</v>
      </c>
      <c r="Y49" s="78">
        <f t="shared" si="48"/>
        <v>0</v>
      </c>
      <c r="Z49" s="78">
        <f t="shared" si="49"/>
        <v>0</v>
      </c>
      <c r="AA49" s="78">
        <f t="shared" si="50"/>
        <v>0</v>
      </c>
      <c r="AB49" s="78">
        <f t="shared" si="51"/>
        <v>0</v>
      </c>
      <c r="AC49" s="85">
        <f t="shared" si="52"/>
        <v>0</v>
      </c>
    </row>
    <row r="50" spans="1:29" s="24" customFormat="1" ht="16.5" customHeight="1">
      <c r="A50" s="61"/>
      <c r="B50" s="86"/>
      <c r="C50" s="55" t="s">
        <v>152</v>
      </c>
      <c r="D50" s="55"/>
      <c r="E50" s="72">
        <f aca="true" t="shared" si="57" ref="E50:AC50">SUM(E38:E49)</f>
        <v>1200</v>
      </c>
      <c r="F50" s="72">
        <f t="shared" si="57"/>
        <v>0</v>
      </c>
      <c r="G50" s="72">
        <f t="shared" si="57"/>
        <v>188</v>
      </c>
      <c r="H50" s="72">
        <f t="shared" si="57"/>
        <v>0</v>
      </c>
      <c r="I50" s="72">
        <f t="shared" si="57"/>
        <v>300</v>
      </c>
      <c r="J50" s="72">
        <f t="shared" si="57"/>
        <v>900</v>
      </c>
      <c r="K50" s="72">
        <f t="shared" si="57"/>
        <v>2588</v>
      </c>
      <c r="L50" s="72">
        <f t="shared" si="57"/>
        <v>0</v>
      </c>
      <c r="M50" s="72">
        <f t="shared" si="57"/>
        <v>1200</v>
      </c>
      <c r="N50" s="72">
        <f t="shared" si="57"/>
        <v>0</v>
      </c>
      <c r="O50" s="72">
        <f t="shared" si="57"/>
        <v>188</v>
      </c>
      <c r="P50" s="72">
        <f t="shared" si="57"/>
        <v>0</v>
      </c>
      <c r="Q50" s="72">
        <f t="shared" si="57"/>
        <v>300</v>
      </c>
      <c r="R50" s="72">
        <f t="shared" si="57"/>
        <v>900</v>
      </c>
      <c r="S50" s="72">
        <f t="shared" si="57"/>
        <v>2588</v>
      </c>
      <c r="T50" s="72">
        <f t="shared" si="57"/>
        <v>0</v>
      </c>
      <c r="U50" s="72">
        <f t="shared" si="57"/>
        <v>0</v>
      </c>
      <c r="V50" s="72">
        <f t="shared" si="57"/>
        <v>0</v>
      </c>
      <c r="W50" s="72">
        <f t="shared" si="57"/>
        <v>0</v>
      </c>
      <c r="X50" s="72">
        <f t="shared" si="57"/>
        <v>0</v>
      </c>
      <c r="Y50" s="72">
        <f t="shared" si="57"/>
        <v>0</v>
      </c>
      <c r="Z50" s="72">
        <f t="shared" si="57"/>
        <v>0</v>
      </c>
      <c r="AA50" s="72">
        <f t="shared" si="57"/>
        <v>0</v>
      </c>
      <c r="AB50" s="72">
        <f t="shared" si="57"/>
        <v>0</v>
      </c>
      <c r="AC50" s="72">
        <f t="shared" si="57"/>
        <v>0</v>
      </c>
    </row>
    <row r="51" spans="1:29" s="24" customFormat="1" ht="16.5" customHeight="1">
      <c r="A51" s="62">
        <f>A49+1</f>
        <v>39</v>
      </c>
      <c r="B51" s="87" t="s">
        <v>188</v>
      </c>
      <c r="C51" s="56">
        <v>39873</v>
      </c>
      <c r="D51" s="57">
        <f>VLOOKUP(C51,data!$A$26:$B$39,2)</f>
        <v>0.22</v>
      </c>
      <c r="E51" s="79">
        <f>VLOOKUP(C51,data!F$7:$H$14,3)</f>
        <v>100</v>
      </c>
      <c r="F51" s="79">
        <f>VLOOKUP(C51,data!F$7:$H$14,2)</f>
        <v>0</v>
      </c>
      <c r="G51" s="78">
        <f aca="true" t="shared" si="58" ref="G51:G62">ROUND((E51+F51)*D51,0)</f>
        <v>22</v>
      </c>
      <c r="H51" s="78">
        <f>P51</f>
        <v>0</v>
      </c>
      <c r="I51" s="78">
        <f aca="true" t="shared" si="59" ref="I51:I62">Q51</f>
        <v>25</v>
      </c>
      <c r="J51" s="78">
        <f aca="true" t="shared" si="60" ref="J51:J62">R51</f>
        <v>75</v>
      </c>
      <c r="K51" s="88">
        <f aca="true" t="shared" si="61" ref="K51:K62">SUM(E51:J51)</f>
        <v>222</v>
      </c>
      <c r="L51" s="78">
        <f>VLOOKUP(K51,cal2!$O$64:$P$69,2)</f>
        <v>0</v>
      </c>
      <c r="M51" s="79">
        <f>VLOOKUP(C51,data!$A$7:$C$14,3)</f>
        <v>100</v>
      </c>
      <c r="N51" s="79">
        <f>VLOOKUP(C51,data!$A$7:$C$14,2)</f>
        <v>0</v>
      </c>
      <c r="O51" s="78">
        <f aca="true" t="shared" si="62" ref="O51:O62">ROUND((M51+N51)*D51,0)</f>
        <v>22</v>
      </c>
      <c r="P51" s="78">
        <f>P45</f>
        <v>0</v>
      </c>
      <c r="Q51" s="78">
        <f>IF(data!$B$63&lt;15%,0,VLOOKUP((M51+N51),cal2!$H$25:$I$28,2))</f>
        <v>25</v>
      </c>
      <c r="R51" s="78">
        <f>R45</f>
        <v>75</v>
      </c>
      <c r="S51" s="88">
        <f aca="true" t="shared" si="63" ref="S51:S62">SUM(M51:R51)</f>
        <v>222</v>
      </c>
      <c r="T51" s="78">
        <f>VLOOKUP(S51,cal2!$O$64:$P$69,2)</f>
        <v>0</v>
      </c>
      <c r="U51" s="88">
        <f aca="true" t="shared" si="64" ref="U51:U62">E51-M51</f>
        <v>0</v>
      </c>
      <c r="V51" s="88">
        <f aca="true" t="shared" si="65" ref="V51:V62">F51-N51</f>
        <v>0</v>
      </c>
      <c r="W51" s="88">
        <f aca="true" t="shared" si="66" ref="W51:W62">G51-O51</f>
        <v>0</v>
      </c>
      <c r="X51" s="88">
        <f aca="true" t="shared" si="67" ref="X51:X62">H51-P51</f>
        <v>0</v>
      </c>
      <c r="Y51" s="88">
        <f aca="true" t="shared" si="68" ref="Y51:Y62">I51-Q51</f>
        <v>0</v>
      </c>
      <c r="Z51" s="88">
        <f aca="true" t="shared" si="69" ref="Z51:Z62">J51-R51</f>
        <v>0</v>
      </c>
      <c r="AA51" s="88">
        <f aca="true" t="shared" si="70" ref="AA51:AA62">SUM(U51:Z51)</f>
        <v>0</v>
      </c>
      <c r="AB51" s="88">
        <f aca="true" t="shared" si="71" ref="AB51:AB62">L51-T51</f>
        <v>0</v>
      </c>
      <c r="AC51" s="89">
        <f aca="true" t="shared" si="72" ref="AC51:AC62">AA51-AB51</f>
        <v>0</v>
      </c>
    </row>
    <row r="52" spans="1:29" s="24" customFormat="1" ht="16.5" customHeight="1">
      <c r="A52" s="60">
        <f aca="true" t="shared" si="73" ref="A52:A62">A51+1</f>
        <v>40</v>
      </c>
      <c r="B52" s="90" t="s">
        <v>189</v>
      </c>
      <c r="C52" s="56">
        <v>39904</v>
      </c>
      <c r="D52" s="58">
        <f>VLOOKUP(C52,data!$A$26:$B$39,2)</f>
        <v>0.22</v>
      </c>
      <c r="E52" s="78">
        <f>VLOOKUP(C52,data!F$7:$H$14,3)</f>
        <v>100</v>
      </c>
      <c r="F52" s="78">
        <f>VLOOKUP(C52,data!F$7:$H$14,2)</f>
        <v>0</v>
      </c>
      <c r="G52" s="78">
        <f t="shared" si="58"/>
        <v>22</v>
      </c>
      <c r="H52" s="78">
        <f>P52</f>
        <v>0</v>
      </c>
      <c r="I52" s="78">
        <f t="shared" si="59"/>
        <v>25</v>
      </c>
      <c r="J52" s="78">
        <f t="shared" si="60"/>
        <v>75</v>
      </c>
      <c r="K52" s="78">
        <f t="shared" si="61"/>
        <v>222</v>
      </c>
      <c r="L52" s="78">
        <f>VLOOKUP(K52,cal2!$O$64:$P$69,2)</f>
        <v>0</v>
      </c>
      <c r="M52" s="78">
        <f>VLOOKUP(C52,data!$A$7:$C$14,3)</f>
        <v>100</v>
      </c>
      <c r="N52" s="78">
        <f>VLOOKUP(C52,data!$A$7:$C$14,2)</f>
        <v>0</v>
      </c>
      <c r="O52" s="78">
        <f t="shared" si="62"/>
        <v>22</v>
      </c>
      <c r="P52" s="78">
        <f>P51</f>
        <v>0</v>
      </c>
      <c r="Q52" s="78">
        <f>IF(data!$B$63&lt;15%,0,VLOOKUP((M52+N52),cal2!$H$25:$I$28,2))</f>
        <v>25</v>
      </c>
      <c r="R52" s="78">
        <f aca="true" t="shared" si="74" ref="R52:R62">R51</f>
        <v>75</v>
      </c>
      <c r="S52" s="78">
        <f t="shared" si="63"/>
        <v>222</v>
      </c>
      <c r="T52" s="78">
        <f>VLOOKUP(S52,cal2!$O$64:$P$69,2)</f>
        <v>0</v>
      </c>
      <c r="U52" s="78">
        <f t="shared" si="64"/>
        <v>0</v>
      </c>
      <c r="V52" s="78">
        <f t="shared" si="65"/>
        <v>0</v>
      </c>
      <c r="W52" s="78">
        <f t="shared" si="66"/>
        <v>0</v>
      </c>
      <c r="X52" s="78">
        <f t="shared" si="67"/>
        <v>0</v>
      </c>
      <c r="Y52" s="78">
        <f t="shared" si="68"/>
        <v>0</v>
      </c>
      <c r="Z52" s="78">
        <f t="shared" si="69"/>
        <v>0</v>
      </c>
      <c r="AA52" s="78">
        <f t="shared" si="70"/>
        <v>0</v>
      </c>
      <c r="AB52" s="78">
        <f t="shared" si="71"/>
        <v>0</v>
      </c>
      <c r="AC52" s="91">
        <f t="shared" si="72"/>
        <v>0</v>
      </c>
    </row>
    <row r="53" spans="1:29" s="24" customFormat="1" ht="16.5" customHeight="1">
      <c r="A53" s="60">
        <f t="shared" si="73"/>
        <v>41</v>
      </c>
      <c r="B53" s="90" t="s">
        <v>190</v>
      </c>
      <c r="C53" s="56">
        <v>39934</v>
      </c>
      <c r="D53" s="58">
        <f>VLOOKUP(C53,data!$A$26:$B$39,2)</f>
        <v>0.22</v>
      </c>
      <c r="E53" s="78">
        <f>VLOOKUP(C53,data!F$7:$H$14,3)</f>
        <v>100</v>
      </c>
      <c r="F53" s="78">
        <f>VLOOKUP(C53,data!F$7:$H$14,2)</f>
        <v>0</v>
      </c>
      <c r="G53" s="78">
        <f t="shared" si="58"/>
        <v>22</v>
      </c>
      <c r="H53" s="78">
        <f>P53</f>
        <v>0</v>
      </c>
      <c r="I53" s="78">
        <f t="shared" si="59"/>
        <v>25</v>
      </c>
      <c r="J53" s="78">
        <f t="shared" si="60"/>
        <v>75</v>
      </c>
      <c r="K53" s="78">
        <f t="shared" si="61"/>
        <v>222</v>
      </c>
      <c r="L53" s="78">
        <f>VLOOKUP(K53,cal2!$O$64:$P$69,2)</f>
        <v>0</v>
      </c>
      <c r="M53" s="78">
        <f>VLOOKUP(C53,data!$A$7:$C$14,3)</f>
        <v>100</v>
      </c>
      <c r="N53" s="78">
        <f>VLOOKUP(C53,data!$A$7:$C$14,2)</f>
        <v>0</v>
      </c>
      <c r="O53" s="78">
        <f t="shared" si="62"/>
        <v>22</v>
      </c>
      <c r="P53" s="78">
        <f>P52</f>
        <v>0</v>
      </c>
      <c r="Q53" s="78">
        <f>IF(data!$B$63&lt;15%,0,VLOOKUP((M53+N53),cal2!$H$25:$I$28,2))</f>
        <v>25</v>
      </c>
      <c r="R53" s="78">
        <f t="shared" si="74"/>
        <v>75</v>
      </c>
      <c r="S53" s="78">
        <f t="shared" si="63"/>
        <v>222</v>
      </c>
      <c r="T53" s="78">
        <f>VLOOKUP(S53,cal2!$O$64:$P$69,2)</f>
        <v>0</v>
      </c>
      <c r="U53" s="78">
        <f t="shared" si="64"/>
        <v>0</v>
      </c>
      <c r="V53" s="78">
        <f t="shared" si="65"/>
        <v>0</v>
      </c>
      <c r="W53" s="78">
        <f t="shared" si="66"/>
        <v>0</v>
      </c>
      <c r="X53" s="78">
        <f t="shared" si="67"/>
        <v>0</v>
      </c>
      <c r="Y53" s="78">
        <f t="shared" si="68"/>
        <v>0</v>
      </c>
      <c r="Z53" s="78">
        <f t="shared" si="69"/>
        <v>0</v>
      </c>
      <c r="AA53" s="78">
        <f t="shared" si="70"/>
        <v>0</v>
      </c>
      <c r="AB53" s="78">
        <f t="shared" si="71"/>
        <v>0</v>
      </c>
      <c r="AC53" s="91">
        <f t="shared" si="72"/>
        <v>0</v>
      </c>
    </row>
    <row r="54" spans="1:29" s="24" customFormat="1" ht="16.5" customHeight="1">
      <c r="A54" s="60">
        <f t="shared" si="73"/>
        <v>42</v>
      </c>
      <c r="B54" s="90" t="s">
        <v>191</v>
      </c>
      <c r="C54" s="56">
        <v>39965</v>
      </c>
      <c r="D54" s="58">
        <f>VLOOKUP(C54,data!$A$26:$B$39,2)</f>
        <v>0.22</v>
      </c>
      <c r="E54" s="78">
        <f>VLOOKUP(C54,data!F$7:$H$14,3)</f>
        <v>100</v>
      </c>
      <c r="F54" s="78">
        <f>VLOOKUP(C54,data!F$7:$H$14,2)</f>
        <v>0</v>
      </c>
      <c r="G54" s="78">
        <f t="shared" si="58"/>
        <v>22</v>
      </c>
      <c r="H54" s="78">
        <f>P54</f>
        <v>0</v>
      </c>
      <c r="I54" s="78">
        <f t="shared" si="59"/>
        <v>25</v>
      </c>
      <c r="J54" s="78">
        <f t="shared" si="60"/>
        <v>75</v>
      </c>
      <c r="K54" s="78">
        <f t="shared" si="61"/>
        <v>222</v>
      </c>
      <c r="L54" s="78">
        <f>VLOOKUP(K54,cal2!$O$64:$P$69,2)</f>
        <v>0</v>
      </c>
      <c r="M54" s="78">
        <f>VLOOKUP(C54,data!$A$7:$C$14,3)</f>
        <v>100</v>
      </c>
      <c r="N54" s="78">
        <f>VLOOKUP(C54,data!$A$7:$C$14,2)</f>
        <v>0</v>
      </c>
      <c r="O54" s="78">
        <f t="shared" si="62"/>
        <v>22</v>
      </c>
      <c r="P54" s="78">
        <f>P53</f>
        <v>0</v>
      </c>
      <c r="Q54" s="78">
        <f>IF(data!$B$63&lt;15%,0,VLOOKUP((M54+N54),cal2!$H$25:$I$28,2))</f>
        <v>25</v>
      </c>
      <c r="R54" s="78">
        <f t="shared" si="74"/>
        <v>75</v>
      </c>
      <c r="S54" s="78">
        <f t="shared" si="63"/>
        <v>222</v>
      </c>
      <c r="T54" s="78">
        <f>VLOOKUP(S54,cal2!$O$64:$P$69,2)</f>
        <v>0</v>
      </c>
      <c r="U54" s="78">
        <f t="shared" si="64"/>
        <v>0</v>
      </c>
      <c r="V54" s="78">
        <f t="shared" si="65"/>
        <v>0</v>
      </c>
      <c r="W54" s="78">
        <f t="shared" si="66"/>
        <v>0</v>
      </c>
      <c r="X54" s="78">
        <f t="shared" si="67"/>
        <v>0</v>
      </c>
      <c r="Y54" s="78">
        <f t="shared" si="68"/>
        <v>0</v>
      </c>
      <c r="Z54" s="78">
        <f t="shared" si="69"/>
        <v>0</v>
      </c>
      <c r="AA54" s="78">
        <f t="shared" si="70"/>
        <v>0</v>
      </c>
      <c r="AB54" s="78">
        <f t="shared" si="71"/>
        <v>0</v>
      </c>
      <c r="AC54" s="91">
        <f t="shared" si="72"/>
        <v>0</v>
      </c>
    </row>
    <row r="55" spans="1:29" s="24" customFormat="1" ht="16.5" customHeight="1">
      <c r="A55" s="60">
        <f t="shared" si="73"/>
        <v>43</v>
      </c>
      <c r="B55" s="90" t="s">
        <v>192</v>
      </c>
      <c r="C55" s="56">
        <v>39995</v>
      </c>
      <c r="D55" s="58">
        <f>VLOOKUP(C55,data!$A$26:$B$39,2)</f>
        <v>0.27</v>
      </c>
      <c r="E55" s="78">
        <f>VLOOKUP(C55,data!F$7:$H$14,3)</f>
        <v>100</v>
      </c>
      <c r="F55" s="78">
        <f>VLOOKUP(C55,data!F$7:$H$14,2)</f>
        <v>0</v>
      </c>
      <c r="G55" s="78">
        <f t="shared" si="58"/>
        <v>27</v>
      </c>
      <c r="H55" s="78">
        <f>P55</f>
        <v>0</v>
      </c>
      <c r="I55" s="78">
        <f t="shared" si="59"/>
        <v>25</v>
      </c>
      <c r="J55" s="78">
        <f t="shared" si="60"/>
        <v>75</v>
      </c>
      <c r="K55" s="78">
        <f t="shared" si="61"/>
        <v>227</v>
      </c>
      <c r="L55" s="78">
        <f>VLOOKUP(K55,cal2!$O$64:$P$69,2)</f>
        <v>0</v>
      </c>
      <c r="M55" s="78">
        <f>VLOOKUP(C55,data!$A$7:$C$14,3)</f>
        <v>100</v>
      </c>
      <c r="N55" s="78">
        <f>VLOOKUP(C55,data!$A$7:$C$14,2)</f>
        <v>0</v>
      </c>
      <c r="O55" s="78">
        <f t="shared" si="62"/>
        <v>27</v>
      </c>
      <c r="P55" s="78">
        <f>P54</f>
        <v>0</v>
      </c>
      <c r="Q55" s="78">
        <f>IF(data!$B$63&lt;15%,0,VLOOKUP((M55+N55),cal2!$H$25:$I$28,2))</f>
        <v>25</v>
      </c>
      <c r="R55" s="78">
        <f t="shared" si="74"/>
        <v>75</v>
      </c>
      <c r="S55" s="78">
        <f t="shared" si="63"/>
        <v>227</v>
      </c>
      <c r="T55" s="78">
        <f>VLOOKUP(S55,cal2!$O$64:$P$69,2)</f>
        <v>0</v>
      </c>
      <c r="U55" s="78">
        <f t="shared" si="64"/>
        <v>0</v>
      </c>
      <c r="V55" s="78">
        <f t="shared" si="65"/>
        <v>0</v>
      </c>
      <c r="W55" s="78">
        <f t="shared" si="66"/>
        <v>0</v>
      </c>
      <c r="X55" s="78">
        <f t="shared" si="67"/>
        <v>0</v>
      </c>
      <c r="Y55" s="78">
        <f t="shared" si="68"/>
        <v>0</v>
      </c>
      <c r="Z55" s="78">
        <f t="shared" si="69"/>
        <v>0</v>
      </c>
      <c r="AA55" s="78">
        <f t="shared" si="70"/>
        <v>0</v>
      </c>
      <c r="AB55" s="78">
        <f t="shared" si="71"/>
        <v>0</v>
      </c>
      <c r="AC55" s="91">
        <f t="shared" si="72"/>
        <v>0</v>
      </c>
    </row>
    <row r="56" spans="1:29" s="24" customFormat="1" ht="16.5" customHeight="1">
      <c r="A56" s="60">
        <f t="shared" si="73"/>
        <v>44</v>
      </c>
      <c r="B56" s="90" t="s">
        <v>193</v>
      </c>
      <c r="C56" s="56">
        <v>40026</v>
      </c>
      <c r="D56" s="58">
        <f>VLOOKUP(C56,data!$A$26:$B$39,2)</f>
        <v>0.27</v>
      </c>
      <c r="E56" s="78">
        <f>VLOOKUP(C56,data!F$7:$H$14,3)</f>
        <v>100</v>
      </c>
      <c r="F56" s="78">
        <f>VLOOKUP(C56,data!F$7:$H$14,2)</f>
        <v>0</v>
      </c>
      <c r="G56" s="78">
        <f t="shared" si="58"/>
        <v>27</v>
      </c>
      <c r="H56" s="78">
        <f>ROUND((E56+F56)*data!$B$63,0)</f>
        <v>20</v>
      </c>
      <c r="I56" s="78">
        <f t="shared" si="59"/>
        <v>25</v>
      </c>
      <c r="J56" s="78">
        <f t="shared" si="60"/>
        <v>75</v>
      </c>
      <c r="K56" s="78">
        <f t="shared" si="61"/>
        <v>247</v>
      </c>
      <c r="L56" s="78">
        <f>VLOOKUP(K56,cal2!$O$64:$P$69,2)</f>
        <v>0</v>
      </c>
      <c r="M56" s="78">
        <f>VLOOKUP(C56,data!$A$7:$C$14,3)</f>
        <v>100</v>
      </c>
      <c r="N56" s="78">
        <f>VLOOKUP(C56,data!$A$7:$C$14,2)</f>
        <v>0</v>
      </c>
      <c r="O56" s="78">
        <f t="shared" si="62"/>
        <v>27</v>
      </c>
      <c r="P56" s="78">
        <f>ROUND((M56+N56)*data!$B$63,0)</f>
        <v>20</v>
      </c>
      <c r="Q56" s="78">
        <f>IF(data!$B$63&lt;15%,0,VLOOKUP((M56+N56),cal2!$H$25:$I$28,2))</f>
        <v>25</v>
      </c>
      <c r="R56" s="78">
        <f t="shared" si="74"/>
        <v>75</v>
      </c>
      <c r="S56" s="78">
        <f t="shared" si="63"/>
        <v>247</v>
      </c>
      <c r="T56" s="78">
        <f>VLOOKUP(S56,cal2!$O$64:$P$69,2)</f>
        <v>0</v>
      </c>
      <c r="U56" s="78">
        <f t="shared" si="64"/>
        <v>0</v>
      </c>
      <c r="V56" s="78">
        <f t="shared" si="65"/>
        <v>0</v>
      </c>
      <c r="W56" s="78">
        <f t="shared" si="66"/>
        <v>0</v>
      </c>
      <c r="X56" s="78">
        <f t="shared" si="67"/>
        <v>0</v>
      </c>
      <c r="Y56" s="78">
        <f t="shared" si="68"/>
        <v>0</v>
      </c>
      <c r="Z56" s="78">
        <f t="shared" si="69"/>
        <v>0</v>
      </c>
      <c r="AA56" s="78">
        <f t="shared" si="70"/>
        <v>0</v>
      </c>
      <c r="AB56" s="78">
        <f t="shared" si="71"/>
        <v>0</v>
      </c>
      <c r="AC56" s="91">
        <f t="shared" si="72"/>
        <v>0</v>
      </c>
    </row>
    <row r="57" spans="1:29" s="24" customFormat="1" ht="16.5" customHeight="1">
      <c r="A57" s="60">
        <f t="shared" si="73"/>
        <v>45</v>
      </c>
      <c r="B57" s="90" t="s">
        <v>194</v>
      </c>
      <c r="C57" s="56">
        <v>40057</v>
      </c>
      <c r="D57" s="58">
        <f>VLOOKUP(C57,data!$A$26:$B$39,2)</f>
        <v>0.27</v>
      </c>
      <c r="E57" s="78">
        <f>VLOOKUP(C57,data!F$7:$H$14,3)</f>
        <v>100</v>
      </c>
      <c r="F57" s="78">
        <f>VLOOKUP(C57,data!F$7:$H$14,2)</f>
        <v>0</v>
      </c>
      <c r="G57" s="78">
        <f t="shared" si="58"/>
        <v>27</v>
      </c>
      <c r="H57" s="78">
        <f>ROUND((E57+F57)*data!$B$63,0)</f>
        <v>20</v>
      </c>
      <c r="I57" s="78">
        <f t="shared" si="59"/>
        <v>25</v>
      </c>
      <c r="J57" s="78">
        <f t="shared" si="60"/>
        <v>75</v>
      </c>
      <c r="K57" s="78">
        <f t="shared" si="61"/>
        <v>247</v>
      </c>
      <c r="L57" s="78">
        <f>VLOOKUP(K57,cal2!$O$64:$P$69,2)</f>
        <v>0</v>
      </c>
      <c r="M57" s="78">
        <f>VLOOKUP(C57,data!$A$7:$C$14,3)</f>
        <v>100</v>
      </c>
      <c r="N57" s="78">
        <f>VLOOKUP(C57,data!$A$7:$C$14,2)</f>
        <v>0</v>
      </c>
      <c r="O57" s="78">
        <f t="shared" si="62"/>
        <v>27</v>
      </c>
      <c r="P57" s="78">
        <f>ROUND((M57+N57)*data!$B$63,0)</f>
        <v>20</v>
      </c>
      <c r="Q57" s="78">
        <f>IF(data!$B$63&lt;15%,0,VLOOKUP((M57+N57),cal2!$H$25:$I$28,2))</f>
        <v>25</v>
      </c>
      <c r="R57" s="78">
        <f t="shared" si="74"/>
        <v>75</v>
      </c>
      <c r="S57" s="78">
        <f t="shared" si="63"/>
        <v>247</v>
      </c>
      <c r="T57" s="78">
        <f>VLOOKUP(S57,cal2!$O$64:$P$69,2)</f>
        <v>0</v>
      </c>
      <c r="U57" s="78">
        <f t="shared" si="64"/>
        <v>0</v>
      </c>
      <c r="V57" s="78">
        <f t="shared" si="65"/>
        <v>0</v>
      </c>
      <c r="W57" s="78">
        <f t="shared" si="66"/>
        <v>0</v>
      </c>
      <c r="X57" s="78">
        <f t="shared" si="67"/>
        <v>0</v>
      </c>
      <c r="Y57" s="78">
        <f t="shared" si="68"/>
        <v>0</v>
      </c>
      <c r="Z57" s="78">
        <f t="shared" si="69"/>
        <v>0</v>
      </c>
      <c r="AA57" s="78">
        <f t="shared" si="70"/>
        <v>0</v>
      </c>
      <c r="AB57" s="78">
        <f t="shared" si="71"/>
        <v>0</v>
      </c>
      <c r="AC57" s="91">
        <f t="shared" si="72"/>
        <v>0</v>
      </c>
    </row>
    <row r="58" spans="1:29" s="24" customFormat="1" ht="16.5" customHeight="1">
      <c r="A58" s="60">
        <f t="shared" si="73"/>
        <v>46</v>
      </c>
      <c r="B58" s="90" t="s">
        <v>195</v>
      </c>
      <c r="C58" s="56">
        <v>40087</v>
      </c>
      <c r="D58" s="58">
        <f>VLOOKUP(C58,data!$A$26:$B$39,2)</f>
        <v>0.27</v>
      </c>
      <c r="E58" s="78">
        <f>VLOOKUP(C58,data!F$7:$H$14,3)</f>
        <v>100</v>
      </c>
      <c r="F58" s="78">
        <f>VLOOKUP(C58,data!F$7:$H$14,2)</f>
        <v>0</v>
      </c>
      <c r="G58" s="78">
        <f t="shared" si="58"/>
        <v>27</v>
      </c>
      <c r="H58" s="78">
        <f>ROUND((E58+F58)*data!$B$63,0)</f>
        <v>20</v>
      </c>
      <c r="I58" s="78">
        <f t="shared" si="59"/>
        <v>25</v>
      </c>
      <c r="J58" s="78">
        <f t="shared" si="60"/>
        <v>75</v>
      </c>
      <c r="K58" s="78">
        <f t="shared" si="61"/>
        <v>247</v>
      </c>
      <c r="L58" s="78">
        <f>VLOOKUP(K58,cal2!$O$64:$P$69,2)</f>
        <v>0</v>
      </c>
      <c r="M58" s="78">
        <f>VLOOKUP(C58,data!$A$7:$C$14,3)</f>
        <v>100</v>
      </c>
      <c r="N58" s="78">
        <f>VLOOKUP(C58,data!$A$7:$C$14,2)</f>
        <v>0</v>
      </c>
      <c r="O58" s="78">
        <f t="shared" si="62"/>
        <v>27</v>
      </c>
      <c r="P58" s="78">
        <f>ROUND((M58+N58)*data!$B$63,0)</f>
        <v>20</v>
      </c>
      <c r="Q58" s="78">
        <f>IF(data!$B$63&lt;15%,0,VLOOKUP((M58+N58),cal2!$H$25:$I$28,2))</f>
        <v>25</v>
      </c>
      <c r="R58" s="78">
        <f t="shared" si="74"/>
        <v>75</v>
      </c>
      <c r="S58" s="78">
        <f t="shared" si="63"/>
        <v>247</v>
      </c>
      <c r="T58" s="78">
        <f>VLOOKUP(S58,cal2!$O$64:$P$69,2)</f>
        <v>0</v>
      </c>
      <c r="U58" s="78">
        <f t="shared" si="64"/>
        <v>0</v>
      </c>
      <c r="V58" s="78">
        <f t="shared" si="65"/>
        <v>0</v>
      </c>
      <c r="W58" s="78">
        <f t="shared" si="66"/>
        <v>0</v>
      </c>
      <c r="X58" s="78">
        <f t="shared" si="67"/>
        <v>0</v>
      </c>
      <c r="Y58" s="78">
        <f t="shared" si="68"/>
        <v>0</v>
      </c>
      <c r="Z58" s="78">
        <f t="shared" si="69"/>
        <v>0</v>
      </c>
      <c r="AA58" s="78">
        <f t="shared" si="70"/>
        <v>0</v>
      </c>
      <c r="AB58" s="78">
        <f t="shared" si="71"/>
        <v>0</v>
      </c>
      <c r="AC58" s="91">
        <f t="shared" si="72"/>
        <v>0</v>
      </c>
    </row>
    <row r="59" spans="1:29" s="24" customFormat="1" ht="16.5" customHeight="1">
      <c r="A59" s="60">
        <f t="shared" si="73"/>
        <v>47</v>
      </c>
      <c r="B59" s="90" t="s">
        <v>196</v>
      </c>
      <c r="C59" s="56">
        <v>40118</v>
      </c>
      <c r="D59" s="58">
        <f>VLOOKUP(C59,data!$A$26:$B$39,2)</f>
        <v>0.27</v>
      </c>
      <c r="E59" s="78">
        <f>VLOOKUP(C59,data!F$7:$H$14,3)</f>
        <v>100</v>
      </c>
      <c r="F59" s="78">
        <f>VLOOKUP(C59,data!F$7:$H$14,2)</f>
        <v>0</v>
      </c>
      <c r="G59" s="78">
        <f>ROUND((E59+F59)*D59,0)</f>
        <v>27</v>
      </c>
      <c r="H59" s="78">
        <f>ROUND((E59+F59)*data!$B$63,0)</f>
        <v>20</v>
      </c>
      <c r="I59" s="78">
        <f t="shared" si="59"/>
        <v>25</v>
      </c>
      <c r="J59" s="78">
        <f t="shared" si="60"/>
        <v>75</v>
      </c>
      <c r="K59" s="78">
        <f t="shared" si="61"/>
        <v>247</v>
      </c>
      <c r="L59" s="78">
        <f>VLOOKUP(K59,cal2!$O$64:$P$69,2)</f>
        <v>0</v>
      </c>
      <c r="M59" s="78">
        <f>VLOOKUP(C59,data!$A$7:$C$14,3)</f>
        <v>100</v>
      </c>
      <c r="N59" s="78">
        <f>VLOOKUP(C59,data!$A$7:$C$14,2)</f>
        <v>0</v>
      </c>
      <c r="O59" s="78">
        <f>ROUND((M59+N59)*D59,0)</f>
        <v>27</v>
      </c>
      <c r="P59" s="78">
        <f>ROUND((M59+N59)*data!$B$63,0)</f>
        <v>20</v>
      </c>
      <c r="Q59" s="78">
        <f>IF(data!$B$63&lt;15%,0,VLOOKUP((M59+N59),cal2!$H$25:$I$28,2))</f>
        <v>25</v>
      </c>
      <c r="R59" s="78">
        <f t="shared" si="74"/>
        <v>75</v>
      </c>
      <c r="S59" s="78">
        <f t="shared" si="63"/>
        <v>247</v>
      </c>
      <c r="T59" s="78">
        <f>VLOOKUP(S59,cal2!$O$64:$P$69,2)</f>
        <v>0</v>
      </c>
      <c r="U59" s="78">
        <f t="shared" si="64"/>
        <v>0</v>
      </c>
      <c r="V59" s="78">
        <f t="shared" si="65"/>
        <v>0</v>
      </c>
      <c r="W59" s="78">
        <f t="shared" si="66"/>
        <v>0</v>
      </c>
      <c r="X59" s="78">
        <f t="shared" si="67"/>
        <v>0</v>
      </c>
      <c r="Y59" s="78">
        <f t="shared" si="68"/>
        <v>0</v>
      </c>
      <c r="Z59" s="78">
        <f t="shared" si="69"/>
        <v>0</v>
      </c>
      <c r="AA59" s="78">
        <f t="shared" si="70"/>
        <v>0</v>
      </c>
      <c r="AB59" s="78">
        <f t="shared" si="71"/>
        <v>0</v>
      </c>
      <c r="AC59" s="91">
        <f t="shared" si="72"/>
        <v>0</v>
      </c>
    </row>
    <row r="60" spans="1:29" s="24" customFormat="1" ht="16.5" customHeight="1">
      <c r="A60" s="60">
        <f t="shared" si="73"/>
        <v>48</v>
      </c>
      <c r="B60" s="90" t="s">
        <v>197</v>
      </c>
      <c r="C60" s="56">
        <v>40148</v>
      </c>
      <c r="D60" s="58">
        <f>VLOOKUP(C60,data!$A$26:$B$39,2)</f>
        <v>0.27</v>
      </c>
      <c r="E60" s="78">
        <f>VLOOKUP(C60,data!F$7:$H$14,3)</f>
        <v>100</v>
      </c>
      <c r="F60" s="78">
        <f>VLOOKUP(C60,data!F$7:$H$14,2)</f>
        <v>0</v>
      </c>
      <c r="G60" s="78">
        <f t="shared" si="58"/>
        <v>27</v>
      </c>
      <c r="H60" s="78">
        <f>ROUND((E60+F60)*data!$B$63,0)</f>
        <v>20</v>
      </c>
      <c r="I60" s="78">
        <f t="shared" si="59"/>
        <v>25</v>
      </c>
      <c r="J60" s="78">
        <f t="shared" si="60"/>
        <v>75</v>
      </c>
      <c r="K60" s="78">
        <f t="shared" si="61"/>
        <v>247</v>
      </c>
      <c r="L60" s="78">
        <f>VLOOKUP(K60,cal2!$O$64:$P$69,2)</f>
        <v>0</v>
      </c>
      <c r="M60" s="78">
        <f>VLOOKUP(C60,data!$A$7:$C$14,3)</f>
        <v>100</v>
      </c>
      <c r="N60" s="78">
        <f>VLOOKUP(C60,data!$A$7:$C$14,2)</f>
        <v>0</v>
      </c>
      <c r="O60" s="78">
        <f t="shared" si="62"/>
        <v>27</v>
      </c>
      <c r="P60" s="78">
        <f>ROUND((M60+N60)*data!$B$63,0)</f>
        <v>20</v>
      </c>
      <c r="Q60" s="78">
        <f>IF(data!$B$63&lt;15%,0,VLOOKUP((M60+N60),cal2!$H$25:$I$28,2))</f>
        <v>25</v>
      </c>
      <c r="R60" s="78">
        <f t="shared" si="74"/>
        <v>75</v>
      </c>
      <c r="S60" s="78">
        <f t="shared" si="63"/>
        <v>247</v>
      </c>
      <c r="T60" s="78">
        <f>VLOOKUP(S60,cal2!$O$64:$P$69,2)</f>
        <v>0</v>
      </c>
      <c r="U60" s="78">
        <f t="shared" si="64"/>
        <v>0</v>
      </c>
      <c r="V60" s="78">
        <f t="shared" si="65"/>
        <v>0</v>
      </c>
      <c r="W60" s="78">
        <f t="shared" si="66"/>
        <v>0</v>
      </c>
      <c r="X60" s="78">
        <f t="shared" si="67"/>
        <v>0</v>
      </c>
      <c r="Y60" s="78">
        <f t="shared" si="68"/>
        <v>0</v>
      </c>
      <c r="Z60" s="78">
        <f t="shared" si="69"/>
        <v>0</v>
      </c>
      <c r="AA60" s="78">
        <f t="shared" si="70"/>
        <v>0</v>
      </c>
      <c r="AB60" s="78">
        <f t="shared" si="71"/>
        <v>0</v>
      </c>
      <c r="AC60" s="91">
        <f t="shared" si="72"/>
        <v>0</v>
      </c>
    </row>
    <row r="61" spans="1:29" s="24" customFormat="1" ht="16.5" customHeight="1">
      <c r="A61" s="60">
        <f t="shared" si="73"/>
        <v>49</v>
      </c>
      <c r="B61" s="90" t="s">
        <v>198</v>
      </c>
      <c r="C61" s="56">
        <v>40179</v>
      </c>
      <c r="D61" s="58">
        <f>VLOOKUP(C61,data!$A$26:$B$39,2)</f>
        <v>0.27</v>
      </c>
      <c r="E61" s="78">
        <f>VLOOKUP(C61,data!F$7:$H$14,3)</f>
        <v>100</v>
      </c>
      <c r="F61" s="78">
        <f>VLOOKUP(C61,data!F$7:$H$14,2)</f>
        <v>0</v>
      </c>
      <c r="G61" s="78">
        <f t="shared" si="58"/>
        <v>27</v>
      </c>
      <c r="H61" s="78">
        <f>ROUND((E61+F61)*data!$B$63,0)</f>
        <v>20</v>
      </c>
      <c r="I61" s="78">
        <f t="shared" si="59"/>
        <v>25</v>
      </c>
      <c r="J61" s="78">
        <f t="shared" si="60"/>
        <v>75</v>
      </c>
      <c r="K61" s="78">
        <f t="shared" si="61"/>
        <v>247</v>
      </c>
      <c r="L61" s="78">
        <f>VLOOKUP(K61,cal2!$O$64:$P$69,2)</f>
        <v>0</v>
      </c>
      <c r="M61" s="78">
        <f>VLOOKUP(C61,data!$A$7:$C$14,3)</f>
        <v>100</v>
      </c>
      <c r="N61" s="78">
        <f>VLOOKUP(C61,data!$A$7:$C$14,2)</f>
        <v>0</v>
      </c>
      <c r="O61" s="78">
        <f t="shared" si="62"/>
        <v>27</v>
      </c>
      <c r="P61" s="78">
        <f>ROUND((M61+N61)*data!$B$63,0)</f>
        <v>20</v>
      </c>
      <c r="Q61" s="78">
        <f>IF(data!$B$63&lt;15%,0,VLOOKUP((M61+N61),cal2!$H$25:$I$28,2))</f>
        <v>25</v>
      </c>
      <c r="R61" s="78">
        <f t="shared" si="74"/>
        <v>75</v>
      </c>
      <c r="S61" s="78">
        <f t="shared" si="63"/>
        <v>247</v>
      </c>
      <c r="T61" s="78">
        <f>VLOOKUP(S61,cal2!$O$64:$P$69,2)</f>
        <v>0</v>
      </c>
      <c r="U61" s="78">
        <f t="shared" si="64"/>
        <v>0</v>
      </c>
      <c r="V61" s="78">
        <f t="shared" si="65"/>
        <v>0</v>
      </c>
      <c r="W61" s="78">
        <f t="shared" si="66"/>
        <v>0</v>
      </c>
      <c r="X61" s="78">
        <f t="shared" si="67"/>
        <v>0</v>
      </c>
      <c r="Y61" s="78">
        <f t="shared" si="68"/>
        <v>0</v>
      </c>
      <c r="Z61" s="78">
        <f t="shared" si="69"/>
        <v>0</v>
      </c>
      <c r="AA61" s="78">
        <f t="shared" si="70"/>
        <v>0</v>
      </c>
      <c r="AB61" s="78">
        <f t="shared" si="71"/>
        <v>0</v>
      </c>
      <c r="AC61" s="91">
        <f t="shared" si="72"/>
        <v>0</v>
      </c>
    </row>
    <row r="62" spans="1:29" s="24" customFormat="1" ht="16.5" customHeight="1">
      <c r="A62" s="60">
        <f t="shared" si="73"/>
        <v>50</v>
      </c>
      <c r="B62" s="90" t="s">
        <v>199</v>
      </c>
      <c r="C62" s="56">
        <v>40210</v>
      </c>
      <c r="D62" s="58">
        <f>VLOOKUP(C62,data!$A$26:$B$39,2)</f>
        <v>0.27</v>
      </c>
      <c r="E62" s="83">
        <f>VLOOKUP(C62,data!F$7:$H$14,3)</f>
        <v>100</v>
      </c>
      <c r="F62" s="83">
        <f>VLOOKUP(C62,data!F$7:$H$14,2)</f>
        <v>0</v>
      </c>
      <c r="G62" s="78">
        <f t="shared" si="58"/>
        <v>27</v>
      </c>
      <c r="H62" s="78">
        <f>ROUND((E62+F62)*data!$B$63,0)</f>
        <v>20</v>
      </c>
      <c r="I62" s="78">
        <f t="shared" si="59"/>
        <v>25</v>
      </c>
      <c r="J62" s="78">
        <f t="shared" si="60"/>
        <v>75</v>
      </c>
      <c r="K62" s="78">
        <f t="shared" si="61"/>
        <v>247</v>
      </c>
      <c r="L62" s="78">
        <f>IF(L51&gt;199,300,(VLOOKUP(K62,cal2!$O$64:$P$69,2)))</f>
        <v>0</v>
      </c>
      <c r="M62" s="83">
        <f>VLOOKUP(C62,data!$A$7:$C$14,3)</f>
        <v>100</v>
      </c>
      <c r="N62" s="83">
        <f>VLOOKUP(C62,data!$A$7:$C$14,2)</f>
        <v>0</v>
      </c>
      <c r="O62" s="78">
        <f t="shared" si="62"/>
        <v>27</v>
      </c>
      <c r="P62" s="78">
        <f>ROUND((M62+N62)*data!$B$63,0)</f>
        <v>20</v>
      </c>
      <c r="Q62" s="78">
        <f>IF(data!$B$63&lt;15%,0,VLOOKUP((M62+N62),cal2!$H$25:$I$28,2))</f>
        <v>25</v>
      </c>
      <c r="R62" s="78">
        <f t="shared" si="74"/>
        <v>75</v>
      </c>
      <c r="S62" s="78">
        <f t="shared" si="63"/>
        <v>247</v>
      </c>
      <c r="T62" s="78">
        <f>IF(T51&gt;199,300,(VLOOKUP(S62,cal2!$O$64:$P$69,2)))</f>
        <v>0</v>
      </c>
      <c r="U62" s="78">
        <f t="shared" si="64"/>
        <v>0</v>
      </c>
      <c r="V62" s="78">
        <f t="shared" si="65"/>
        <v>0</v>
      </c>
      <c r="W62" s="78">
        <f t="shared" si="66"/>
        <v>0</v>
      </c>
      <c r="X62" s="78">
        <f t="shared" si="67"/>
        <v>0</v>
      </c>
      <c r="Y62" s="78">
        <f t="shared" si="68"/>
        <v>0</v>
      </c>
      <c r="Z62" s="78">
        <f t="shared" si="69"/>
        <v>0</v>
      </c>
      <c r="AA62" s="78">
        <f t="shared" si="70"/>
        <v>0</v>
      </c>
      <c r="AB62" s="78">
        <f t="shared" si="71"/>
        <v>0</v>
      </c>
      <c r="AC62" s="85">
        <f t="shared" si="72"/>
        <v>0</v>
      </c>
    </row>
    <row r="63" spans="1:29" s="24" customFormat="1" ht="16.5" customHeight="1">
      <c r="A63" s="61"/>
      <c r="B63" s="86"/>
      <c r="C63" s="55" t="s">
        <v>152</v>
      </c>
      <c r="D63" s="55"/>
      <c r="E63" s="72">
        <f aca="true" t="shared" si="75" ref="E63:AC63">SUM(E51:E62)</f>
        <v>1200</v>
      </c>
      <c r="F63" s="72">
        <f t="shared" si="75"/>
        <v>0</v>
      </c>
      <c r="G63" s="72">
        <f t="shared" si="75"/>
        <v>304</v>
      </c>
      <c r="H63" s="72">
        <f t="shared" si="75"/>
        <v>140</v>
      </c>
      <c r="I63" s="72">
        <f t="shared" si="75"/>
        <v>300</v>
      </c>
      <c r="J63" s="72">
        <f t="shared" si="75"/>
        <v>900</v>
      </c>
      <c r="K63" s="72">
        <f t="shared" si="75"/>
        <v>2844</v>
      </c>
      <c r="L63" s="72">
        <f t="shared" si="75"/>
        <v>0</v>
      </c>
      <c r="M63" s="72">
        <f t="shared" si="75"/>
        <v>1200</v>
      </c>
      <c r="N63" s="72">
        <f t="shared" si="75"/>
        <v>0</v>
      </c>
      <c r="O63" s="72">
        <f t="shared" si="75"/>
        <v>304</v>
      </c>
      <c r="P63" s="72">
        <f t="shared" si="75"/>
        <v>140</v>
      </c>
      <c r="Q63" s="72">
        <f t="shared" si="75"/>
        <v>300</v>
      </c>
      <c r="R63" s="72">
        <f t="shared" si="75"/>
        <v>900</v>
      </c>
      <c r="S63" s="72">
        <f t="shared" si="75"/>
        <v>2844</v>
      </c>
      <c r="T63" s="72">
        <f t="shared" si="75"/>
        <v>0</v>
      </c>
      <c r="U63" s="72">
        <f t="shared" si="75"/>
        <v>0</v>
      </c>
      <c r="V63" s="72">
        <f t="shared" si="75"/>
        <v>0</v>
      </c>
      <c r="W63" s="72">
        <f t="shared" si="75"/>
        <v>0</v>
      </c>
      <c r="X63" s="72">
        <f t="shared" si="75"/>
        <v>0</v>
      </c>
      <c r="Y63" s="72">
        <f t="shared" si="75"/>
        <v>0</v>
      </c>
      <c r="Z63" s="72">
        <f t="shared" si="75"/>
        <v>0</v>
      </c>
      <c r="AA63" s="72">
        <f t="shared" si="75"/>
        <v>0</v>
      </c>
      <c r="AB63" s="72">
        <f t="shared" si="75"/>
        <v>0</v>
      </c>
      <c r="AC63" s="72">
        <f t="shared" si="75"/>
        <v>0</v>
      </c>
    </row>
    <row r="64" spans="1:29" s="24" customFormat="1" ht="16.5" customHeight="1">
      <c r="A64" s="62">
        <f>A62+1</f>
        <v>51</v>
      </c>
      <c r="B64" s="87" t="s">
        <v>188</v>
      </c>
      <c r="C64" s="56">
        <v>40238</v>
      </c>
      <c r="D64" s="58">
        <f>VLOOKUP(C64,data!$A$26:$B$39,2)</f>
        <v>0.27</v>
      </c>
      <c r="E64" s="79">
        <f>VLOOKUP(C64,data!F$7:$H$14,3)</f>
        <v>100</v>
      </c>
      <c r="F64" s="79">
        <f>VLOOKUP(C64,data!F$7:$H$14,2)</f>
        <v>0</v>
      </c>
      <c r="G64" s="78">
        <f>ROUND((E64+F64)*D64,0)</f>
        <v>27</v>
      </c>
      <c r="H64" s="78">
        <f>ROUND((E64+F64)*data!$B$63,0)</f>
        <v>20</v>
      </c>
      <c r="I64" s="78">
        <f aca="true" t="shared" si="76" ref="I64:I75">Q64</f>
        <v>25</v>
      </c>
      <c r="J64" s="78">
        <f aca="true" t="shared" si="77" ref="J64:J75">R64</f>
        <v>75</v>
      </c>
      <c r="K64" s="88">
        <f aca="true" t="shared" si="78" ref="K64:K75">SUM(E64:J64)</f>
        <v>247</v>
      </c>
      <c r="L64" s="78">
        <f>VLOOKUP(K64,cal2!$O$64:$P$69,2)</f>
        <v>0</v>
      </c>
      <c r="M64" s="79">
        <f>VLOOKUP(C64,data!$A$7:$C$14,3)</f>
        <v>100</v>
      </c>
      <c r="N64" s="79">
        <f>VLOOKUP(C64,data!$A$7:$C$14,2)</f>
        <v>0</v>
      </c>
      <c r="O64" s="78">
        <f>ROUND((M64+N64)*D64,0)</f>
        <v>27</v>
      </c>
      <c r="P64" s="78">
        <f>ROUND((M64+N64)*data!$B$63,0)</f>
        <v>20</v>
      </c>
      <c r="Q64" s="78">
        <f>IF(data!$B$63&lt;15%,0,VLOOKUP((M64+N64),cal2!$H$25:$I$28,2))</f>
        <v>25</v>
      </c>
      <c r="R64" s="78">
        <f>R58</f>
        <v>75</v>
      </c>
      <c r="S64" s="88">
        <f aca="true" t="shared" si="79" ref="S64:S75">SUM(M64:R64)</f>
        <v>247</v>
      </c>
      <c r="T64" s="78">
        <f>VLOOKUP(S64,cal2!$O$64:$P$69,2)</f>
        <v>0</v>
      </c>
      <c r="U64" s="88">
        <f aca="true" t="shared" si="80" ref="U64:U75">E64-M64</f>
        <v>0</v>
      </c>
      <c r="V64" s="88">
        <f aca="true" t="shared" si="81" ref="V64:V75">F64-N64</f>
        <v>0</v>
      </c>
      <c r="W64" s="88">
        <f aca="true" t="shared" si="82" ref="W64:W75">G64-O64</f>
        <v>0</v>
      </c>
      <c r="X64" s="88">
        <f aca="true" t="shared" si="83" ref="X64:X75">H64-P64</f>
        <v>0</v>
      </c>
      <c r="Y64" s="88">
        <f aca="true" t="shared" si="84" ref="Y64:Y75">I64-Q64</f>
        <v>0</v>
      </c>
      <c r="Z64" s="88">
        <f aca="true" t="shared" si="85" ref="Z64:Z75">J64-R64</f>
        <v>0</v>
      </c>
      <c r="AA64" s="88">
        <f aca="true" t="shared" si="86" ref="AA64:AA75">SUM(U64:Z64)</f>
        <v>0</v>
      </c>
      <c r="AB64" s="88">
        <f aca="true" t="shared" si="87" ref="AB64:AB75">L64-T64</f>
        <v>0</v>
      </c>
      <c r="AC64" s="89">
        <f aca="true" t="shared" si="88" ref="AC64:AC75">AA64-AB64</f>
        <v>0</v>
      </c>
    </row>
    <row r="65" spans="1:29" s="24" customFormat="1" ht="16.5" customHeight="1">
      <c r="A65" s="60">
        <f aca="true" t="shared" si="89" ref="A65:A75">A64+1</f>
        <v>52</v>
      </c>
      <c r="B65" s="90" t="s">
        <v>189</v>
      </c>
      <c r="C65" s="56">
        <v>40269</v>
      </c>
      <c r="D65" s="58">
        <f>VLOOKUP(C65,data!$A$26:$B$39,2)</f>
        <v>0.27</v>
      </c>
      <c r="E65" s="78">
        <f>VLOOKUP(C65,data!F$7:$H$14,3)</f>
        <v>100</v>
      </c>
      <c r="F65" s="78">
        <f>VLOOKUP(C65,data!F$7:$H$14,2)</f>
        <v>0</v>
      </c>
      <c r="G65" s="78">
        <f aca="true" t="shared" si="90" ref="G65:G75">ROUND((E65+F65)*D65,0)</f>
        <v>27</v>
      </c>
      <c r="H65" s="78">
        <f>ROUND((E65+F65)*data!$B$63,0)</f>
        <v>20</v>
      </c>
      <c r="I65" s="78">
        <f t="shared" si="76"/>
        <v>25</v>
      </c>
      <c r="J65" s="78">
        <f t="shared" si="77"/>
        <v>150</v>
      </c>
      <c r="K65" s="78">
        <f t="shared" si="78"/>
        <v>322</v>
      </c>
      <c r="L65" s="78">
        <f>VLOOKUP(K65,cal2!$O$64:$P$69,2)</f>
        <v>0</v>
      </c>
      <c r="M65" s="78">
        <f>VLOOKUP(C65,data!$A$7:$C$14,3)</f>
        <v>100</v>
      </c>
      <c r="N65" s="78">
        <f>VLOOKUP(C65,data!$A$7:$C$14,2)</f>
        <v>0</v>
      </c>
      <c r="O65" s="78">
        <f aca="true" t="shared" si="91" ref="O65:O75">ROUND((M65+N65)*D65,0)</f>
        <v>27</v>
      </c>
      <c r="P65" s="78">
        <f>ROUND((M65+N65)*data!$B$63,0)</f>
        <v>20</v>
      </c>
      <c r="Q65" s="78">
        <f>IF(data!$B$63&lt;15%,0,VLOOKUP((M65+N65),cal2!$H$25:$I$28,2))</f>
        <v>25</v>
      </c>
      <c r="R65" s="78">
        <v>150</v>
      </c>
      <c r="S65" s="78">
        <f t="shared" si="79"/>
        <v>322</v>
      </c>
      <c r="T65" s="78">
        <f>VLOOKUP(S65,cal2!$O$64:$P$69,2)</f>
        <v>0</v>
      </c>
      <c r="U65" s="78">
        <f t="shared" si="80"/>
        <v>0</v>
      </c>
      <c r="V65" s="78">
        <f t="shared" si="81"/>
        <v>0</v>
      </c>
      <c r="W65" s="78">
        <f t="shared" si="82"/>
        <v>0</v>
      </c>
      <c r="X65" s="78">
        <f t="shared" si="83"/>
        <v>0</v>
      </c>
      <c r="Y65" s="78">
        <f t="shared" si="84"/>
        <v>0</v>
      </c>
      <c r="Z65" s="78">
        <f t="shared" si="85"/>
        <v>0</v>
      </c>
      <c r="AA65" s="78">
        <f t="shared" si="86"/>
        <v>0</v>
      </c>
      <c r="AB65" s="78">
        <f t="shared" si="87"/>
        <v>0</v>
      </c>
      <c r="AC65" s="91">
        <f t="shared" si="88"/>
        <v>0</v>
      </c>
    </row>
    <row r="66" spans="1:29" s="24" customFormat="1" ht="16.5" customHeight="1">
      <c r="A66" s="60">
        <f t="shared" si="89"/>
        <v>53</v>
      </c>
      <c r="B66" s="90" t="s">
        <v>190</v>
      </c>
      <c r="C66" s="56">
        <v>40299</v>
      </c>
      <c r="D66" s="58">
        <f>VLOOKUP(C66,data!$A$26:$B$39,2)</f>
        <v>0.27</v>
      </c>
      <c r="E66" s="78">
        <f>VLOOKUP(C66,data!F$7:$H$14,3)</f>
        <v>100</v>
      </c>
      <c r="F66" s="78">
        <f>VLOOKUP(C66,data!F$7:$H$14,2)</f>
        <v>0</v>
      </c>
      <c r="G66" s="78">
        <f t="shared" si="90"/>
        <v>27</v>
      </c>
      <c r="H66" s="78">
        <f>ROUND((E66+F66)*data!$B$63,0)</f>
        <v>20</v>
      </c>
      <c r="I66" s="78">
        <f t="shared" si="76"/>
        <v>25</v>
      </c>
      <c r="J66" s="78">
        <f t="shared" si="77"/>
        <v>150</v>
      </c>
      <c r="K66" s="78">
        <f t="shared" si="78"/>
        <v>322</v>
      </c>
      <c r="L66" s="78">
        <f>VLOOKUP(K66,cal2!$O$64:$P$69,2)</f>
        <v>0</v>
      </c>
      <c r="M66" s="78">
        <f>VLOOKUP(C66,data!$A$7:$C$14,3)</f>
        <v>100</v>
      </c>
      <c r="N66" s="78">
        <f>VLOOKUP(C66,data!$A$7:$C$14,2)</f>
        <v>0</v>
      </c>
      <c r="O66" s="78">
        <f t="shared" si="91"/>
        <v>27</v>
      </c>
      <c r="P66" s="78">
        <f>ROUND((M66+N66)*data!$B$63,0)</f>
        <v>20</v>
      </c>
      <c r="Q66" s="78">
        <f>IF(data!$B$63&lt;15%,0,VLOOKUP((M66+N66),cal2!$H$25:$I$28,2))</f>
        <v>25</v>
      </c>
      <c r="R66" s="78">
        <f aca="true" t="shared" si="92" ref="R66:R75">R65</f>
        <v>150</v>
      </c>
      <c r="S66" s="78">
        <f t="shared" si="79"/>
        <v>322</v>
      </c>
      <c r="T66" s="78">
        <f>VLOOKUP(S66,cal2!$O$64:$P$69,2)</f>
        <v>0</v>
      </c>
      <c r="U66" s="78">
        <f t="shared" si="80"/>
        <v>0</v>
      </c>
      <c r="V66" s="78">
        <f t="shared" si="81"/>
        <v>0</v>
      </c>
      <c r="W66" s="78">
        <f t="shared" si="82"/>
        <v>0</v>
      </c>
      <c r="X66" s="78">
        <f t="shared" si="83"/>
        <v>0</v>
      </c>
      <c r="Y66" s="78">
        <f t="shared" si="84"/>
        <v>0</v>
      </c>
      <c r="Z66" s="78">
        <f t="shared" si="85"/>
        <v>0</v>
      </c>
      <c r="AA66" s="78">
        <f t="shared" si="86"/>
        <v>0</v>
      </c>
      <c r="AB66" s="78">
        <f t="shared" si="87"/>
        <v>0</v>
      </c>
      <c r="AC66" s="91">
        <f t="shared" si="88"/>
        <v>0</v>
      </c>
    </row>
    <row r="67" spans="1:29" s="24" customFormat="1" ht="16.5" customHeight="1">
      <c r="A67" s="60">
        <f t="shared" si="89"/>
        <v>54</v>
      </c>
      <c r="B67" s="90" t="s">
        <v>191</v>
      </c>
      <c r="C67" s="56">
        <v>40330</v>
      </c>
      <c r="D67" s="58">
        <f>VLOOKUP(C67,data!$A$26:$B$39,2)</f>
        <v>0.35</v>
      </c>
      <c r="E67" s="78">
        <f>VLOOKUP(C67,data!F$7:$H$14,3)</f>
        <v>100</v>
      </c>
      <c r="F67" s="78">
        <f>VLOOKUP(C67,data!F$7:$H$14,2)</f>
        <v>0</v>
      </c>
      <c r="G67" s="78">
        <f t="shared" si="90"/>
        <v>35</v>
      </c>
      <c r="H67" s="78">
        <f>ROUND((E67+F67)*data!$B$63,0)</f>
        <v>20</v>
      </c>
      <c r="I67" s="78">
        <f t="shared" si="76"/>
        <v>25</v>
      </c>
      <c r="J67" s="78">
        <f t="shared" si="77"/>
        <v>150</v>
      </c>
      <c r="K67" s="78">
        <f t="shared" si="78"/>
        <v>330</v>
      </c>
      <c r="L67" s="78">
        <f>VLOOKUP(K67,cal2!$O$64:$P$69,2)</f>
        <v>0</v>
      </c>
      <c r="M67" s="78">
        <f>VLOOKUP(C67,data!$A$7:$C$14,3)</f>
        <v>100</v>
      </c>
      <c r="N67" s="78">
        <f>VLOOKUP(C67,data!$A$7:$C$14,2)</f>
        <v>0</v>
      </c>
      <c r="O67" s="78">
        <f t="shared" si="91"/>
        <v>35</v>
      </c>
      <c r="P67" s="78">
        <f>ROUND((M67+N67)*data!$B$63,0)</f>
        <v>20</v>
      </c>
      <c r="Q67" s="78">
        <f>IF(data!$B$63&lt;15%,0,VLOOKUP((M67+N67),cal2!$H$25:$I$28,2))</f>
        <v>25</v>
      </c>
      <c r="R67" s="78">
        <f t="shared" si="92"/>
        <v>150</v>
      </c>
      <c r="S67" s="78">
        <f t="shared" si="79"/>
        <v>330</v>
      </c>
      <c r="T67" s="78">
        <f>VLOOKUP(S67,cal2!$O$64:$P$69,2)</f>
        <v>0</v>
      </c>
      <c r="U67" s="78">
        <f t="shared" si="80"/>
        <v>0</v>
      </c>
      <c r="V67" s="78">
        <f t="shared" si="81"/>
        <v>0</v>
      </c>
      <c r="W67" s="78">
        <f t="shared" si="82"/>
        <v>0</v>
      </c>
      <c r="X67" s="78">
        <f t="shared" si="83"/>
        <v>0</v>
      </c>
      <c r="Y67" s="78">
        <f t="shared" si="84"/>
        <v>0</v>
      </c>
      <c r="Z67" s="78">
        <f t="shared" si="85"/>
        <v>0</v>
      </c>
      <c r="AA67" s="78">
        <f t="shared" si="86"/>
        <v>0</v>
      </c>
      <c r="AB67" s="78">
        <f t="shared" si="87"/>
        <v>0</v>
      </c>
      <c r="AC67" s="91">
        <f t="shared" si="88"/>
        <v>0</v>
      </c>
    </row>
    <row r="68" spans="1:29" s="24" customFormat="1" ht="16.5" customHeight="1">
      <c r="A68" s="60">
        <f t="shared" si="89"/>
        <v>55</v>
      </c>
      <c r="B68" s="90" t="s">
        <v>192</v>
      </c>
      <c r="C68" s="56">
        <v>40360</v>
      </c>
      <c r="D68" s="58">
        <f>VLOOKUP(C68,data!$A$26:$B$39,2)</f>
        <v>0.35</v>
      </c>
      <c r="E68" s="78">
        <f>VLOOKUP(C68,data!F$7:$H$14,3)</f>
        <v>100</v>
      </c>
      <c r="F68" s="78">
        <f>VLOOKUP(C68,data!F$7:$H$14,2)</f>
        <v>0</v>
      </c>
      <c r="G68" s="78">
        <f t="shared" si="90"/>
        <v>35</v>
      </c>
      <c r="H68" s="78">
        <f>ROUND((E68+F68)*data!$B$63,0)</f>
        <v>20</v>
      </c>
      <c r="I68" s="78">
        <f t="shared" si="76"/>
        <v>25</v>
      </c>
      <c r="J68" s="78">
        <f t="shared" si="77"/>
        <v>150</v>
      </c>
      <c r="K68" s="78">
        <f t="shared" si="78"/>
        <v>330</v>
      </c>
      <c r="L68" s="78">
        <f>VLOOKUP(K68,cal2!$O$64:$P$69,2)</f>
        <v>0</v>
      </c>
      <c r="M68" s="78">
        <f>VLOOKUP(C68,data!$A$7:$C$14,3)</f>
        <v>100</v>
      </c>
      <c r="N68" s="78">
        <f>VLOOKUP(C68,data!$A$7:$C$14,2)</f>
        <v>0</v>
      </c>
      <c r="O68" s="78">
        <f t="shared" si="91"/>
        <v>35</v>
      </c>
      <c r="P68" s="78">
        <f>ROUND((M68+N68)*data!$B$63,0)</f>
        <v>20</v>
      </c>
      <c r="Q68" s="78">
        <f>IF(data!$B$63&lt;15%,0,VLOOKUP((M68+N68),cal2!$H$25:$I$28,2))</f>
        <v>25</v>
      </c>
      <c r="R68" s="78">
        <f t="shared" si="92"/>
        <v>150</v>
      </c>
      <c r="S68" s="78">
        <f t="shared" si="79"/>
        <v>330</v>
      </c>
      <c r="T68" s="78">
        <f>VLOOKUP(S68,cal2!$O$64:$P$69,2)</f>
        <v>0</v>
      </c>
      <c r="U68" s="78">
        <f t="shared" si="80"/>
        <v>0</v>
      </c>
      <c r="V68" s="78">
        <f t="shared" si="81"/>
        <v>0</v>
      </c>
      <c r="W68" s="78">
        <f t="shared" si="82"/>
        <v>0</v>
      </c>
      <c r="X68" s="78">
        <f t="shared" si="83"/>
        <v>0</v>
      </c>
      <c r="Y68" s="78">
        <f t="shared" si="84"/>
        <v>0</v>
      </c>
      <c r="Z68" s="78">
        <f t="shared" si="85"/>
        <v>0</v>
      </c>
      <c r="AA68" s="78">
        <f t="shared" si="86"/>
        <v>0</v>
      </c>
      <c r="AB68" s="78">
        <f t="shared" si="87"/>
        <v>0</v>
      </c>
      <c r="AC68" s="91">
        <f t="shared" si="88"/>
        <v>0</v>
      </c>
    </row>
    <row r="69" spans="1:29" s="24" customFormat="1" ht="16.5" customHeight="1">
      <c r="A69" s="60">
        <f t="shared" si="89"/>
        <v>56</v>
      </c>
      <c r="B69" s="90" t="s">
        <v>193</v>
      </c>
      <c r="C69" s="56">
        <v>40391</v>
      </c>
      <c r="D69" s="58">
        <f>VLOOKUP(C69,data!$A$26:$B$39,2)</f>
        <v>0.35</v>
      </c>
      <c r="E69" s="78">
        <f>VLOOKUP(C69,data!F$7:$H$14,3)</f>
        <v>100</v>
      </c>
      <c r="F69" s="78">
        <f>VLOOKUP(C69,data!F$7:$H$14,2)</f>
        <v>0</v>
      </c>
      <c r="G69" s="78">
        <f t="shared" si="90"/>
        <v>35</v>
      </c>
      <c r="H69" s="78">
        <f>ROUND((E69+F69)*data!$B$63,0)</f>
        <v>20</v>
      </c>
      <c r="I69" s="78">
        <f t="shared" si="76"/>
        <v>25</v>
      </c>
      <c r="J69" s="78">
        <f t="shared" si="77"/>
        <v>150</v>
      </c>
      <c r="K69" s="78">
        <f t="shared" si="78"/>
        <v>330</v>
      </c>
      <c r="L69" s="78">
        <f>VLOOKUP(K69,cal2!$O$64:$P$69,2)</f>
        <v>0</v>
      </c>
      <c r="M69" s="78">
        <f>VLOOKUP(C69,data!$A$7:$C$14,3)</f>
        <v>100</v>
      </c>
      <c r="N69" s="78">
        <f>VLOOKUP(C69,data!$A$7:$C$14,2)</f>
        <v>0</v>
      </c>
      <c r="O69" s="78">
        <f t="shared" si="91"/>
        <v>35</v>
      </c>
      <c r="P69" s="78">
        <f>ROUND((M69+N69)*data!$B$63,0)</f>
        <v>20</v>
      </c>
      <c r="Q69" s="78">
        <f>IF(data!$B$63&lt;15%,0,VLOOKUP((M69+N69),cal2!$H$25:$I$28,2))</f>
        <v>25</v>
      </c>
      <c r="R69" s="78">
        <f t="shared" si="92"/>
        <v>150</v>
      </c>
      <c r="S69" s="78">
        <f t="shared" si="79"/>
        <v>330</v>
      </c>
      <c r="T69" s="78">
        <f>VLOOKUP(S69,cal2!$O$64:$P$69,2)</f>
        <v>0</v>
      </c>
      <c r="U69" s="78">
        <f t="shared" si="80"/>
        <v>0</v>
      </c>
      <c r="V69" s="78">
        <f t="shared" si="81"/>
        <v>0</v>
      </c>
      <c r="W69" s="78">
        <f t="shared" si="82"/>
        <v>0</v>
      </c>
      <c r="X69" s="78">
        <f t="shared" si="83"/>
        <v>0</v>
      </c>
      <c r="Y69" s="78">
        <f t="shared" si="84"/>
        <v>0</v>
      </c>
      <c r="Z69" s="78">
        <f t="shared" si="85"/>
        <v>0</v>
      </c>
      <c r="AA69" s="78">
        <f t="shared" si="86"/>
        <v>0</v>
      </c>
      <c r="AB69" s="78">
        <f t="shared" si="87"/>
        <v>0</v>
      </c>
      <c r="AC69" s="91">
        <f t="shared" si="88"/>
        <v>0</v>
      </c>
    </row>
    <row r="70" spans="1:29" s="24" customFormat="1" ht="16.5" customHeight="1">
      <c r="A70" s="60">
        <f t="shared" si="89"/>
        <v>57</v>
      </c>
      <c r="B70" s="90" t="s">
        <v>194</v>
      </c>
      <c r="C70" s="56">
        <v>40422</v>
      </c>
      <c r="D70" s="58">
        <f>VLOOKUP(C70,data!$A$26:$B$39,2)</f>
        <v>0.35</v>
      </c>
      <c r="E70" s="78">
        <f>VLOOKUP(C70,data!F$7:$H$14,3)</f>
        <v>100</v>
      </c>
      <c r="F70" s="78">
        <f>VLOOKUP(C70,data!F$7:$H$14,2)</f>
        <v>0</v>
      </c>
      <c r="G70" s="78">
        <f t="shared" si="90"/>
        <v>35</v>
      </c>
      <c r="H70" s="78">
        <f>ROUND((E70+F70)*data!$B$63,0)</f>
        <v>20</v>
      </c>
      <c r="I70" s="78">
        <f t="shared" si="76"/>
        <v>25</v>
      </c>
      <c r="J70" s="78">
        <f t="shared" si="77"/>
        <v>150</v>
      </c>
      <c r="K70" s="78">
        <f t="shared" si="78"/>
        <v>330</v>
      </c>
      <c r="L70" s="78">
        <f>VLOOKUP(K70,cal2!$O$64:$P$69,2)</f>
        <v>0</v>
      </c>
      <c r="M70" s="78">
        <f>VLOOKUP(C70,data!$A$7:$C$14,3)</f>
        <v>100</v>
      </c>
      <c r="N70" s="78">
        <f>VLOOKUP(C70,data!$A$7:$C$14,2)</f>
        <v>0</v>
      </c>
      <c r="O70" s="78">
        <f t="shared" si="91"/>
        <v>35</v>
      </c>
      <c r="P70" s="78">
        <f>ROUND((M70+N70)*data!$B$63,0)</f>
        <v>20</v>
      </c>
      <c r="Q70" s="78">
        <f>IF(data!$B$63&lt;15%,0,VLOOKUP((M70+N70),cal2!$H$25:$I$28,2))</f>
        <v>25</v>
      </c>
      <c r="R70" s="78">
        <f t="shared" si="92"/>
        <v>150</v>
      </c>
      <c r="S70" s="78">
        <f t="shared" si="79"/>
        <v>330</v>
      </c>
      <c r="T70" s="78">
        <f>VLOOKUP(S70,cal2!$O$64:$P$69,2)</f>
        <v>0</v>
      </c>
      <c r="U70" s="78">
        <f t="shared" si="80"/>
        <v>0</v>
      </c>
      <c r="V70" s="78">
        <f t="shared" si="81"/>
        <v>0</v>
      </c>
      <c r="W70" s="78">
        <f t="shared" si="82"/>
        <v>0</v>
      </c>
      <c r="X70" s="78">
        <f t="shared" si="83"/>
        <v>0</v>
      </c>
      <c r="Y70" s="78">
        <f t="shared" si="84"/>
        <v>0</v>
      </c>
      <c r="Z70" s="78">
        <f t="shared" si="85"/>
        <v>0</v>
      </c>
      <c r="AA70" s="78">
        <f t="shared" si="86"/>
        <v>0</v>
      </c>
      <c r="AB70" s="78">
        <f t="shared" si="87"/>
        <v>0</v>
      </c>
      <c r="AC70" s="91">
        <f t="shared" si="88"/>
        <v>0</v>
      </c>
    </row>
    <row r="71" spans="1:29" s="24" customFormat="1" ht="16.5" customHeight="1">
      <c r="A71" s="60">
        <f t="shared" si="89"/>
        <v>58</v>
      </c>
      <c r="B71" s="90" t="s">
        <v>195</v>
      </c>
      <c r="C71" s="56">
        <v>40452</v>
      </c>
      <c r="D71" s="58">
        <f>VLOOKUP(C71,data!$A$26:$B$39,2)</f>
        <v>0.35</v>
      </c>
      <c r="E71" s="78">
        <f>VLOOKUP(C71,data!F$7:$H$14,3)</f>
        <v>100</v>
      </c>
      <c r="F71" s="78">
        <f>VLOOKUP(C71,data!F$7:$H$14,2)</f>
        <v>0</v>
      </c>
      <c r="G71" s="78">
        <f t="shared" si="90"/>
        <v>35</v>
      </c>
      <c r="H71" s="78">
        <f>ROUND((E71+F71)*data!$B$63,0)</f>
        <v>20</v>
      </c>
      <c r="I71" s="78">
        <f t="shared" si="76"/>
        <v>25</v>
      </c>
      <c r="J71" s="78">
        <f t="shared" si="77"/>
        <v>150</v>
      </c>
      <c r="K71" s="78">
        <f t="shared" si="78"/>
        <v>330</v>
      </c>
      <c r="L71" s="78">
        <f>VLOOKUP(K71,cal2!$O$64:$P$69,2)</f>
        <v>0</v>
      </c>
      <c r="M71" s="78">
        <f>VLOOKUP(C71,data!$A$7:$C$14,3)</f>
        <v>100</v>
      </c>
      <c r="N71" s="78">
        <f>VLOOKUP(C71,data!$A$7:$C$14,2)</f>
        <v>0</v>
      </c>
      <c r="O71" s="78">
        <f t="shared" si="91"/>
        <v>35</v>
      </c>
      <c r="P71" s="78">
        <f>ROUND((M71+N71)*data!$B$63,0)</f>
        <v>20</v>
      </c>
      <c r="Q71" s="78">
        <f>IF(data!$B$63&lt;15%,0,VLOOKUP((M71+N71),cal2!$H$25:$I$28,2))</f>
        <v>25</v>
      </c>
      <c r="R71" s="78">
        <f t="shared" si="92"/>
        <v>150</v>
      </c>
      <c r="S71" s="78">
        <f t="shared" si="79"/>
        <v>330</v>
      </c>
      <c r="T71" s="78">
        <f>VLOOKUP(S71,cal2!$O$64:$P$69,2)</f>
        <v>0</v>
      </c>
      <c r="U71" s="78">
        <f t="shared" si="80"/>
        <v>0</v>
      </c>
      <c r="V71" s="78">
        <f t="shared" si="81"/>
        <v>0</v>
      </c>
      <c r="W71" s="78">
        <f t="shared" si="82"/>
        <v>0</v>
      </c>
      <c r="X71" s="78">
        <f t="shared" si="83"/>
        <v>0</v>
      </c>
      <c r="Y71" s="78">
        <f t="shared" si="84"/>
        <v>0</v>
      </c>
      <c r="Z71" s="78">
        <f t="shared" si="85"/>
        <v>0</v>
      </c>
      <c r="AA71" s="78">
        <f t="shared" si="86"/>
        <v>0</v>
      </c>
      <c r="AB71" s="78">
        <f t="shared" si="87"/>
        <v>0</v>
      </c>
      <c r="AC71" s="91">
        <f t="shared" si="88"/>
        <v>0</v>
      </c>
    </row>
    <row r="72" spans="1:29" s="24" customFormat="1" ht="16.5" customHeight="1">
      <c r="A72" s="60">
        <f t="shared" si="89"/>
        <v>59</v>
      </c>
      <c r="B72" s="90" t="s">
        <v>196</v>
      </c>
      <c r="C72" s="56">
        <v>40483</v>
      </c>
      <c r="D72" s="58">
        <f>VLOOKUP(C72,data!$A$26:$B$39,2)</f>
        <v>0.45</v>
      </c>
      <c r="E72" s="78">
        <f>VLOOKUP(C72,data!F$7:$H$14,3)</f>
        <v>100</v>
      </c>
      <c r="F72" s="78">
        <f>VLOOKUP(C72,data!F$7:$H$14,2)</f>
        <v>0</v>
      </c>
      <c r="G72" s="78">
        <f t="shared" si="90"/>
        <v>45</v>
      </c>
      <c r="H72" s="78">
        <f>ROUND((E72+F72)*data!$B$63,0)</f>
        <v>20</v>
      </c>
      <c r="I72" s="78">
        <f t="shared" si="76"/>
        <v>25</v>
      </c>
      <c r="J72" s="78">
        <f t="shared" si="77"/>
        <v>150</v>
      </c>
      <c r="K72" s="78">
        <f t="shared" si="78"/>
        <v>340</v>
      </c>
      <c r="L72" s="78">
        <f>VLOOKUP(K72,cal2!$O$64:$P$69,2)</f>
        <v>0</v>
      </c>
      <c r="M72" s="78">
        <f>VLOOKUP(C72,data!$A$7:$C$14,3)</f>
        <v>100</v>
      </c>
      <c r="N72" s="78">
        <f>VLOOKUP(C72,data!$A$7:$C$14,2)</f>
        <v>0</v>
      </c>
      <c r="O72" s="78">
        <f t="shared" si="91"/>
        <v>45</v>
      </c>
      <c r="P72" s="78">
        <f>ROUND((M72+N72)*data!$B$63,0)</f>
        <v>20</v>
      </c>
      <c r="Q72" s="78">
        <f>IF(data!$B$63&lt;15%,0,VLOOKUP((M72+N72),cal2!$H$25:$I$28,2))</f>
        <v>25</v>
      </c>
      <c r="R72" s="78">
        <f t="shared" si="92"/>
        <v>150</v>
      </c>
      <c r="S72" s="78">
        <f t="shared" si="79"/>
        <v>340</v>
      </c>
      <c r="T72" s="78">
        <f>VLOOKUP(S72,cal2!$O$64:$P$69,2)</f>
        <v>0</v>
      </c>
      <c r="U72" s="78">
        <f t="shared" si="80"/>
        <v>0</v>
      </c>
      <c r="V72" s="78">
        <f t="shared" si="81"/>
        <v>0</v>
      </c>
      <c r="W72" s="78">
        <f t="shared" si="82"/>
        <v>0</v>
      </c>
      <c r="X72" s="78">
        <f t="shared" si="83"/>
        <v>0</v>
      </c>
      <c r="Y72" s="78">
        <f t="shared" si="84"/>
        <v>0</v>
      </c>
      <c r="Z72" s="78">
        <f t="shared" si="85"/>
        <v>0</v>
      </c>
      <c r="AA72" s="78">
        <f t="shared" si="86"/>
        <v>0</v>
      </c>
      <c r="AB72" s="78">
        <f t="shared" si="87"/>
        <v>0</v>
      </c>
      <c r="AC72" s="91">
        <f t="shared" si="88"/>
        <v>0</v>
      </c>
    </row>
    <row r="73" spans="1:29" s="24" customFormat="1" ht="16.5" customHeight="1">
      <c r="A73" s="60">
        <f t="shared" si="89"/>
        <v>60</v>
      </c>
      <c r="B73" s="90" t="s">
        <v>197</v>
      </c>
      <c r="C73" s="56">
        <v>40513</v>
      </c>
      <c r="D73" s="58">
        <f>VLOOKUP(C73,data!$A$26:$B$39,2)</f>
        <v>0.45</v>
      </c>
      <c r="E73" s="78">
        <f>VLOOKUP(C73,data!F$7:$H$14,3)</f>
        <v>100</v>
      </c>
      <c r="F73" s="78">
        <f>VLOOKUP(C73,data!F$7:$H$14,2)</f>
        <v>0</v>
      </c>
      <c r="G73" s="78">
        <f t="shared" si="90"/>
        <v>45</v>
      </c>
      <c r="H73" s="78">
        <f>ROUND((E73+F73)*data!$B$63,0)</f>
        <v>20</v>
      </c>
      <c r="I73" s="78">
        <f t="shared" si="76"/>
        <v>25</v>
      </c>
      <c r="J73" s="78">
        <f t="shared" si="77"/>
        <v>150</v>
      </c>
      <c r="K73" s="78">
        <f t="shared" si="78"/>
        <v>340</v>
      </c>
      <c r="L73" s="78">
        <f>VLOOKUP(K73,cal2!$O$64:$P$69,2)</f>
        <v>0</v>
      </c>
      <c r="M73" s="78">
        <f>VLOOKUP(C73,data!$A$7:$C$14,3)</f>
        <v>100</v>
      </c>
      <c r="N73" s="78">
        <f>VLOOKUP(C73,data!$A$7:$C$14,2)</f>
        <v>0</v>
      </c>
      <c r="O73" s="78">
        <f t="shared" si="91"/>
        <v>45</v>
      </c>
      <c r="P73" s="78">
        <f>ROUND((M73+N73)*data!$B$63,0)</f>
        <v>20</v>
      </c>
      <c r="Q73" s="78">
        <f>IF(data!$B$63&lt;15%,0,VLOOKUP((M73+N73),cal2!$H$25:$I$28,2))</f>
        <v>25</v>
      </c>
      <c r="R73" s="78">
        <f t="shared" si="92"/>
        <v>150</v>
      </c>
      <c r="S73" s="78">
        <f t="shared" si="79"/>
        <v>340</v>
      </c>
      <c r="T73" s="78">
        <f>VLOOKUP(S73,cal2!$O$64:$P$69,2)</f>
        <v>0</v>
      </c>
      <c r="U73" s="78">
        <f t="shared" si="80"/>
        <v>0</v>
      </c>
      <c r="V73" s="78">
        <f t="shared" si="81"/>
        <v>0</v>
      </c>
      <c r="W73" s="78">
        <f t="shared" si="82"/>
        <v>0</v>
      </c>
      <c r="X73" s="78">
        <f t="shared" si="83"/>
        <v>0</v>
      </c>
      <c r="Y73" s="78">
        <f t="shared" si="84"/>
        <v>0</v>
      </c>
      <c r="Z73" s="78">
        <f t="shared" si="85"/>
        <v>0</v>
      </c>
      <c r="AA73" s="78">
        <f t="shared" si="86"/>
        <v>0</v>
      </c>
      <c r="AB73" s="78">
        <f t="shared" si="87"/>
        <v>0</v>
      </c>
      <c r="AC73" s="91">
        <f t="shared" si="88"/>
        <v>0</v>
      </c>
    </row>
    <row r="74" spans="1:29" s="24" customFormat="1" ht="16.5" customHeight="1">
      <c r="A74" s="60">
        <f t="shared" si="89"/>
        <v>61</v>
      </c>
      <c r="B74" s="90" t="s">
        <v>198</v>
      </c>
      <c r="C74" s="56">
        <v>40544</v>
      </c>
      <c r="D74" s="58">
        <f>VLOOKUP(C74,data!$A$26:$B$39,2)</f>
        <v>0.45</v>
      </c>
      <c r="E74" s="78">
        <f>VLOOKUP(C74,data!F$7:$H$14,3)</f>
        <v>100</v>
      </c>
      <c r="F74" s="78">
        <f>VLOOKUP(C74,data!F$7:$H$14,2)</f>
        <v>0</v>
      </c>
      <c r="G74" s="78">
        <f t="shared" si="90"/>
        <v>45</v>
      </c>
      <c r="H74" s="78">
        <f>ROUND((E74+F74)*data!$B$63,0)</f>
        <v>20</v>
      </c>
      <c r="I74" s="78">
        <f t="shared" si="76"/>
        <v>25</v>
      </c>
      <c r="J74" s="78">
        <f t="shared" si="77"/>
        <v>150</v>
      </c>
      <c r="K74" s="78">
        <f t="shared" si="78"/>
        <v>340</v>
      </c>
      <c r="L74" s="78">
        <f>VLOOKUP(K74,cal2!$O$64:$P$69,2)</f>
        <v>0</v>
      </c>
      <c r="M74" s="78">
        <f>VLOOKUP(C74,data!$A$7:$C$14,3)</f>
        <v>100</v>
      </c>
      <c r="N74" s="78">
        <f>VLOOKUP(C74,data!$A$7:$C$14,2)</f>
        <v>0</v>
      </c>
      <c r="O74" s="78">
        <f t="shared" si="91"/>
        <v>45</v>
      </c>
      <c r="P74" s="78">
        <f>ROUND((M74+N74)*data!$B$63,0)</f>
        <v>20</v>
      </c>
      <c r="Q74" s="78">
        <f>IF(data!$B$63&lt;15%,0,VLOOKUP((M74+N74),cal2!$H$25:$I$28,2))</f>
        <v>25</v>
      </c>
      <c r="R74" s="78">
        <f t="shared" si="92"/>
        <v>150</v>
      </c>
      <c r="S74" s="78">
        <f t="shared" si="79"/>
        <v>340</v>
      </c>
      <c r="T74" s="78">
        <f>VLOOKUP(S74,cal2!$O$64:$P$69,2)</f>
        <v>0</v>
      </c>
      <c r="U74" s="78">
        <f t="shared" si="80"/>
        <v>0</v>
      </c>
      <c r="V74" s="78">
        <f t="shared" si="81"/>
        <v>0</v>
      </c>
      <c r="W74" s="78">
        <f t="shared" si="82"/>
        <v>0</v>
      </c>
      <c r="X74" s="78">
        <f t="shared" si="83"/>
        <v>0</v>
      </c>
      <c r="Y74" s="78">
        <f t="shared" si="84"/>
        <v>0</v>
      </c>
      <c r="Z74" s="78">
        <f t="shared" si="85"/>
        <v>0</v>
      </c>
      <c r="AA74" s="78">
        <f t="shared" si="86"/>
        <v>0</v>
      </c>
      <c r="AB74" s="78">
        <f t="shared" si="87"/>
        <v>0</v>
      </c>
      <c r="AC74" s="91">
        <f t="shared" si="88"/>
        <v>0</v>
      </c>
    </row>
    <row r="75" spans="1:29" s="24" customFormat="1" ht="16.5" customHeight="1">
      <c r="A75" s="60">
        <f t="shared" si="89"/>
        <v>62</v>
      </c>
      <c r="B75" s="90" t="s">
        <v>199</v>
      </c>
      <c r="C75" s="56">
        <v>40575</v>
      </c>
      <c r="D75" s="58">
        <f>VLOOKUP(C75,data!$A$26:$B$39,2)</f>
        <v>0.45</v>
      </c>
      <c r="E75" s="83">
        <f>VLOOKUP(C75,data!F$7:$H$14,3)</f>
        <v>100</v>
      </c>
      <c r="F75" s="83">
        <f>VLOOKUP(C75,data!F$7:$H$14,2)</f>
        <v>0</v>
      </c>
      <c r="G75" s="78">
        <f t="shared" si="90"/>
        <v>45</v>
      </c>
      <c r="H75" s="78">
        <f>ROUND((E75+F75)*data!$B$63,0)</f>
        <v>20</v>
      </c>
      <c r="I75" s="78">
        <f t="shared" si="76"/>
        <v>25</v>
      </c>
      <c r="J75" s="78">
        <f t="shared" si="77"/>
        <v>150</v>
      </c>
      <c r="K75" s="78">
        <f t="shared" si="78"/>
        <v>340</v>
      </c>
      <c r="L75" s="78">
        <f>IF(L64&gt;199,300,(VLOOKUP(K75,cal2!$O$64:$P$69,2)))</f>
        <v>0</v>
      </c>
      <c r="M75" s="83">
        <f>VLOOKUP(C75,data!$A$7:$C$14,3)</f>
        <v>100</v>
      </c>
      <c r="N75" s="83">
        <f>VLOOKUP(C75,data!$A$7:$C$14,2)</f>
        <v>0</v>
      </c>
      <c r="O75" s="78">
        <f t="shared" si="91"/>
        <v>45</v>
      </c>
      <c r="P75" s="78">
        <f>ROUND((M75+N75)*data!$B$63,0)</f>
        <v>20</v>
      </c>
      <c r="Q75" s="78">
        <f>IF(data!$B$63&lt;15%,0,VLOOKUP((M75+N75),cal2!$H$25:$I$28,2))</f>
        <v>25</v>
      </c>
      <c r="R75" s="78">
        <f t="shared" si="92"/>
        <v>150</v>
      </c>
      <c r="S75" s="78">
        <f t="shared" si="79"/>
        <v>340</v>
      </c>
      <c r="T75" s="78">
        <f>IF(T64&gt;199,300,(VLOOKUP(S75,cal2!$O$64:$P$69,2)))</f>
        <v>0</v>
      </c>
      <c r="U75" s="78">
        <f t="shared" si="80"/>
        <v>0</v>
      </c>
      <c r="V75" s="78">
        <f t="shared" si="81"/>
        <v>0</v>
      </c>
      <c r="W75" s="78">
        <f t="shared" si="82"/>
        <v>0</v>
      </c>
      <c r="X75" s="78">
        <f t="shared" si="83"/>
        <v>0</v>
      </c>
      <c r="Y75" s="78">
        <f t="shared" si="84"/>
        <v>0</v>
      </c>
      <c r="Z75" s="78">
        <f t="shared" si="85"/>
        <v>0</v>
      </c>
      <c r="AA75" s="78">
        <f t="shared" si="86"/>
        <v>0</v>
      </c>
      <c r="AB75" s="78">
        <f t="shared" si="87"/>
        <v>0</v>
      </c>
      <c r="AC75" s="85">
        <f t="shared" si="88"/>
        <v>0</v>
      </c>
    </row>
    <row r="76" spans="1:29" s="24" customFormat="1" ht="16.5" customHeight="1">
      <c r="A76" s="61"/>
      <c r="B76" s="86"/>
      <c r="C76" s="55" t="s">
        <v>152</v>
      </c>
      <c r="D76" s="55"/>
      <c r="E76" s="72">
        <f aca="true" t="shared" si="93" ref="E76:AC76">SUM(E64:E75)</f>
        <v>1200</v>
      </c>
      <c r="F76" s="72">
        <f t="shared" si="93"/>
        <v>0</v>
      </c>
      <c r="G76" s="72">
        <f t="shared" si="93"/>
        <v>436</v>
      </c>
      <c r="H76" s="72">
        <f t="shared" si="93"/>
        <v>240</v>
      </c>
      <c r="I76" s="72">
        <f t="shared" si="93"/>
        <v>300</v>
      </c>
      <c r="J76" s="72">
        <f>SUM(J64:J75)</f>
        <v>1725</v>
      </c>
      <c r="K76" s="72">
        <f t="shared" si="93"/>
        <v>3901</v>
      </c>
      <c r="L76" s="72">
        <f t="shared" si="93"/>
        <v>0</v>
      </c>
      <c r="M76" s="72">
        <f t="shared" si="93"/>
        <v>1200</v>
      </c>
      <c r="N76" s="72">
        <f t="shared" si="93"/>
        <v>0</v>
      </c>
      <c r="O76" s="72">
        <f t="shared" si="93"/>
        <v>436</v>
      </c>
      <c r="P76" s="72">
        <f t="shared" si="93"/>
        <v>240</v>
      </c>
      <c r="Q76" s="72">
        <f t="shared" si="93"/>
        <v>300</v>
      </c>
      <c r="R76" s="72">
        <f t="shared" si="93"/>
        <v>1725</v>
      </c>
      <c r="S76" s="72">
        <f t="shared" si="93"/>
        <v>3901</v>
      </c>
      <c r="T76" s="72">
        <f t="shared" si="93"/>
        <v>0</v>
      </c>
      <c r="U76" s="72">
        <f t="shared" si="93"/>
        <v>0</v>
      </c>
      <c r="V76" s="72">
        <f t="shared" si="93"/>
        <v>0</v>
      </c>
      <c r="W76" s="72">
        <f t="shared" si="93"/>
        <v>0</v>
      </c>
      <c r="X76" s="72">
        <f t="shared" si="93"/>
        <v>0</v>
      </c>
      <c r="Y76" s="72">
        <f t="shared" si="93"/>
        <v>0</v>
      </c>
      <c r="Z76" s="72">
        <f t="shared" si="93"/>
        <v>0</v>
      </c>
      <c r="AA76" s="72">
        <f t="shared" si="93"/>
        <v>0</v>
      </c>
      <c r="AB76" s="72">
        <f t="shared" si="93"/>
        <v>0</v>
      </c>
      <c r="AC76" s="72">
        <f t="shared" si="93"/>
        <v>0</v>
      </c>
    </row>
    <row r="77" spans="1:29" s="24" customFormat="1" ht="3.75" customHeight="1">
      <c r="A77" s="93"/>
      <c r="B77" s="93"/>
      <c r="C77" s="70"/>
      <c r="D77" s="70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</row>
    <row r="78" spans="1:29" s="24" customFormat="1" ht="16.5" customHeight="1">
      <c r="A78" s="95"/>
      <c r="B78" s="95"/>
      <c r="C78" s="36" t="str">
        <f>C3</f>
        <v>Shri K.P.Tiwari</v>
      </c>
      <c r="D78" s="71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</row>
    <row r="79" spans="1:29" s="24" customFormat="1" ht="15.75" customHeight="1">
      <c r="A79" s="62">
        <f>A75+1</f>
        <v>63</v>
      </c>
      <c r="B79" s="87" t="s">
        <v>188</v>
      </c>
      <c r="C79" s="56">
        <v>40603</v>
      </c>
      <c r="D79" s="131">
        <f>VLOOKUP(C79,data!$A$26:$B$39,2)</f>
        <v>0.45</v>
      </c>
      <c r="E79" s="88">
        <f>VLOOKUP(C79,data!F$7:$H$14,3)</f>
        <v>100</v>
      </c>
      <c r="F79" s="88">
        <f>VLOOKUP(C79,data!F$7:$H$14,2)</f>
        <v>0</v>
      </c>
      <c r="G79" s="88">
        <f aca="true" t="shared" si="94" ref="G79:G90">ROUND((E79+F79)*D79,0)</f>
        <v>45</v>
      </c>
      <c r="H79" s="88">
        <f>ROUND((E79+F79)*data!$B$63,0)</f>
        <v>20</v>
      </c>
      <c r="I79" s="88">
        <f aca="true" t="shared" si="95" ref="I79:I90">Q79</f>
        <v>25</v>
      </c>
      <c r="J79" s="88">
        <f aca="true" t="shared" si="96" ref="J79:J90">R79</f>
        <v>150</v>
      </c>
      <c r="K79" s="88">
        <f aca="true" t="shared" si="97" ref="K79:K90">SUM(E79:J79)</f>
        <v>340</v>
      </c>
      <c r="L79" s="88">
        <f>VLOOKUP(K79,cal2!$O$64:$P$69,2)</f>
        <v>0</v>
      </c>
      <c r="M79" s="88">
        <f>VLOOKUP(C79,data!$A$7:$C$14,3)</f>
        <v>100</v>
      </c>
      <c r="N79" s="88">
        <f>VLOOKUP(C79,data!$A$7:$C$14,2)</f>
        <v>0</v>
      </c>
      <c r="O79" s="88">
        <f aca="true" t="shared" si="98" ref="O79:O90">ROUND((M79+N79)*D79,0)</f>
        <v>45</v>
      </c>
      <c r="P79" s="88">
        <f>ROUND((M79+N79)*data!$B$63,0)</f>
        <v>20</v>
      </c>
      <c r="Q79" s="88">
        <f>IF(data!$B$63&lt;15%,0,VLOOKUP((M79+N79),cal2!$H$25:$I$28,2))</f>
        <v>25</v>
      </c>
      <c r="R79" s="88">
        <f>R75</f>
        <v>150</v>
      </c>
      <c r="S79" s="88">
        <f aca="true" t="shared" si="99" ref="S79:S90">SUM(M79:R79)</f>
        <v>340</v>
      </c>
      <c r="T79" s="88">
        <f>VLOOKUP(S79,cal2!$O$64:$P$69,2)</f>
        <v>0</v>
      </c>
      <c r="U79" s="88">
        <f aca="true" t="shared" si="100" ref="U79:U90">E79-M79</f>
        <v>0</v>
      </c>
      <c r="V79" s="88">
        <f aca="true" t="shared" si="101" ref="V79:V90">F79-N79</f>
        <v>0</v>
      </c>
      <c r="W79" s="88">
        <f aca="true" t="shared" si="102" ref="W79:W90">G79-O79</f>
        <v>0</v>
      </c>
      <c r="X79" s="88">
        <f aca="true" t="shared" si="103" ref="X79:X90">H79-P79</f>
        <v>0</v>
      </c>
      <c r="Y79" s="88">
        <f aca="true" t="shared" si="104" ref="Y79:Y90">I79-Q79</f>
        <v>0</v>
      </c>
      <c r="Z79" s="88">
        <f aca="true" t="shared" si="105" ref="Z79:Z90">J79-R79</f>
        <v>0</v>
      </c>
      <c r="AA79" s="88">
        <f aca="true" t="shared" si="106" ref="AA79:AA90">SUM(U79:Z79)</f>
        <v>0</v>
      </c>
      <c r="AB79" s="88">
        <f aca="true" t="shared" si="107" ref="AB79:AB90">L79-T79</f>
        <v>0</v>
      </c>
      <c r="AC79" s="132">
        <f aca="true" t="shared" si="108" ref="AC79:AC90">AA79-AB79</f>
        <v>0</v>
      </c>
    </row>
    <row r="80" spans="1:29" s="24" customFormat="1" ht="15.75" customHeight="1">
      <c r="A80" s="60">
        <f aca="true" t="shared" si="109" ref="A80:A90">A79+1</f>
        <v>64</v>
      </c>
      <c r="B80" s="90" t="s">
        <v>189</v>
      </c>
      <c r="C80" s="56">
        <v>40634</v>
      </c>
      <c r="D80" s="58">
        <f>VLOOKUP(C80,data!$A$26:$B$39,2)</f>
        <v>0.45</v>
      </c>
      <c r="E80" s="78">
        <f>VLOOKUP(C80,data!F$7:$H$14,3)</f>
        <v>100</v>
      </c>
      <c r="F80" s="78">
        <f>VLOOKUP(C80,data!F$7:$H$14,2)</f>
        <v>0</v>
      </c>
      <c r="G80" s="78">
        <f t="shared" si="94"/>
        <v>45</v>
      </c>
      <c r="H80" s="78">
        <f>ROUND((E80+F80)*data!$B$63,0)</f>
        <v>20</v>
      </c>
      <c r="I80" s="78">
        <f t="shared" si="95"/>
        <v>25</v>
      </c>
      <c r="J80" s="78">
        <f t="shared" si="96"/>
        <v>150</v>
      </c>
      <c r="K80" s="78">
        <f t="shared" si="97"/>
        <v>340</v>
      </c>
      <c r="L80" s="78">
        <f>VLOOKUP(K80,cal2!$O$64:$P$69,2)</f>
        <v>0</v>
      </c>
      <c r="M80" s="78">
        <f>VLOOKUP(C80,data!$A$7:$C$14,3)</f>
        <v>100</v>
      </c>
      <c r="N80" s="78">
        <f>VLOOKUP(C80,data!$A$7:$C$14,2)</f>
        <v>0</v>
      </c>
      <c r="O80" s="78">
        <f t="shared" si="98"/>
        <v>45</v>
      </c>
      <c r="P80" s="78">
        <f>ROUND((M80+N80)*data!$B$63,0)</f>
        <v>20</v>
      </c>
      <c r="Q80" s="78">
        <f>IF(data!$B$63&lt;15%,0,VLOOKUP((M80+N80),cal2!$H$25:$I$28,2))</f>
        <v>25</v>
      </c>
      <c r="R80" s="78">
        <f>R79</f>
        <v>150</v>
      </c>
      <c r="S80" s="78">
        <f t="shared" si="99"/>
        <v>340</v>
      </c>
      <c r="T80" s="78">
        <f>VLOOKUP(S80,cal2!$O$64:$P$69,2)</f>
        <v>0</v>
      </c>
      <c r="U80" s="78">
        <f t="shared" si="100"/>
        <v>0</v>
      </c>
      <c r="V80" s="78">
        <f t="shared" si="101"/>
        <v>0</v>
      </c>
      <c r="W80" s="78">
        <f t="shared" si="102"/>
        <v>0</v>
      </c>
      <c r="X80" s="78">
        <f t="shared" si="103"/>
        <v>0</v>
      </c>
      <c r="Y80" s="78">
        <f t="shared" si="104"/>
        <v>0</v>
      </c>
      <c r="Z80" s="78">
        <f t="shared" si="105"/>
        <v>0</v>
      </c>
      <c r="AA80" s="78">
        <f t="shared" si="106"/>
        <v>0</v>
      </c>
      <c r="AB80" s="78">
        <f t="shared" si="107"/>
        <v>0</v>
      </c>
      <c r="AC80" s="91">
        <f t="shared" si="108"/>
        <v>0</v>
      </c>
    </row>
    <row r="81" spans="1:29" s="24" customFormat="1" ht="15.75" customHeight="1">
      <c r="A81" s="60">
        <f t="shared" si="109"/>
        <v>65</v>
      </c>
      <c r="B81" s="90" t="s">
        <v>190</v>
      </c>
      <c r="C81" s="56">
        <v>40664</v>
      </c>
      <c r="D81" s="58">
        <f>VLOOKUP(C81,data!$A$26:$B$39,2)</f>
        <v>0.51</v>
      </c>
      <c r="E81" s="78">
        <f>VLOOKUP(C81,data!F$7:$H$14,3)</f>
        <v>100</v>
      </c>
      <c r="F81" s="78">
        <f>VLOOKUP(C81,data!F$7:$H$14,2)</f>
        <v>0</v>
      </c>
      <c r="G81" s="78">
        <f t="shared" si="94"/>
        <v>51</v>
      </c>
      <c r="H81" s="78">
        <f>ROUND((E81+F81)*data!$B$63,0)</f>
        <v>20</v>
      </c>
      <c r="I81" s="78">
        <f t="shared" si="95"/>
        <v>25</v>
      </c>
      <c r="J81" s="78">
        <f t="shared" si="96"/>
        <v>150</v>
      </c>
      <c r="K81" s="78">
        <f t="shared" si="97"/>
        <v>346</v>
      </c>
      <c r="L81" s="78">
        <f>VLOOKUP(K81,cal2!$O$64:$P$69,2)</f>
        <v>0</v>
      </c>
      <c r="M81" s="78">
        <f>VLOOKUP(C81,data!$A$7:$C$14,3)</f>
        <v>100</v>
      </c>
      <c r="N81" s="78">
        <f>VLOOKUP(C81,data!$A$7:$C$14,2)</f>
        <v>0</v>
      </c>
      <c r="O81" s="78">
        <f t="shared" si="98"/>
        <v>51</v>
      </c>
      <c r="P81" s="78">
        <f>ROUND((M81+N81)*data!$B$63,0)</f>
        <v>20</v>
      </c>
      <c r="Q81" s="78">
        <f>IF(data!$B$63&lt;15%,0,VLOOKUP((M81+N81),cal2!$H$25:$I$28,2))</f>
        <v>25</v>
      </c>
      <c r="R81" s="78">
        <f aca="true" t="shared" si="110" ref="R81:R90">R80</f>
        <v>150</v>
      </c>
      <c r="S81" s="78">
        <f t="shared" si="99"/>
        <v>346</v>
      </c>
      <c r="T81" s="78">
        <f>VLOOKUP(S81,cal2!$O$64:$P$69,2)</f>
        <v>0</v>
      </c>
      <c r="U81" s="78">
        <f t="shared" si="100"/>
        <v>0</v>
      </c>
      <c r="V81" s="78">
        <f t="shared" si="101"/>
        <v>0</v>
      </c>
      <c r="W81" s="78">
        <f t="shared" si="102"/>
        <v>0</v>
      </c>
      <c r="X81" s="78">
        <f t="shared" si="103"/>
        <v>0</v>
      </c>
      <c r="Y81" s="78">
        <f t="shared" si="104"/>
        <v>0</v>
      </c>
      <c r="Z81" s="78">
        <f t="shared" si="105"/>
        <v>0</v>
      </c>
      <c r="AA81" s="78">
        <f t="shared" si="106"/>
        <v>0</v>
      </c>
      <c r="AB81" s="78">
        <f t="shared" si="107"/>
        <v>0</v>
      </c>
      <c r="AC81" s="91">
        <f t="shared" si="108"/>
        <v>0</v>
      </c>
    </row>
    <row r="82" spans="1:29" s="24" customFormat="1" ht="15.75" customHeight="1">
      <c r="A82" s="60">
        <f t="shared" si="109"/>
        <v>66</v>
      </c>
      <c r="B82" s="90" t="s">
        <v>191</v>
      </c>
      <c r="C82" s="56">
        <v>40695</v>
      </c>
      <c r="D82" s="58">
        <f>VLOOKUP(C82,data!$A$26:$B$39,2)</f>
        <v>0.51</v>
      </c>
      <c r="E82" s="78">
        <f>VLOOKUP(C82,data!F$7:$H$14,3)</f>
        <v>100</v>
      </c>
      <c r="F82" s="78">
        <f>VLOOKUP(C82,data!F$7:$H$14,2)</f>
        <v>0</v>
      </c>
      <c r="G82" s="78">
        <f t="shared" si="94"/>
        <v>51</v>
      </c>
      <c r="H82" s="78">
        <f>ROUND((E82+F82)*data!$B$63,0)</f>
        <v>20</v>
      </c>
      <c r="I82" s="78">
        <f t="shared" si="95"/>
        <v>25</v>
      </c>
      <c r="J82" s="78">
        <f t="shared" si="96"/>
        <v>150</v>
      </c>
      <c r="K82" s="78">
        <f t="shared" si="97"/>
        <v>346</v>
      </c>
      <c r="L82" s="78">
        <f>VLOOKUP(K82,cal2!$O$64:$P$69,2)</f>
        <v>0</v>
      </c>
      <c r="M82" s="78">
        <f>VLOOKUP(C82,data!$A$7:$C$14,3)</f>
        <v>100</v>
      </c>
      <c r="N82" s="78">
        <f>VLOOKUP(C82,data!$A$7:$C$14,2)</f>
        <v>0</v>
      </c>
      <c r="O82" s="78">
        <f t="shared" si="98"/>
        <v>51</v>
      </c>
      <c r="P82" s="78">
        <f>ROUND((M82+N82)*data!$B$63,0)</f>
        <v>20</v>
      </c>
      <c r="Q82" s="78">
        <f>IF(data!$B$63&lt;15%,0,VLOOKUP((M82+N82),cal2!$H$25:$I$28,2))</f>
        <v>25</v>
      </c>
      <c r="R82" s="78">
        <f t="shared" si="110"/>
        <v>150</v>
      </c>
      <c r="S82" s="78">
        <f t="shared" si="99"/>
        <v>346</v>
      </c>
      <c r="T82" s="78">
        <f>VLOOKUP(S82,cal2!$O$64:$P$69,2)</f>
        <v>0</v>
      </c>
      <c r="U82" s="78">
        <f t="shared" si="100"/>
        <v>0</v>
      </c>
      <c r="V82" s="78">
        <f t="shared" si="101"/>
        <v>0</v>
      </c>
      <c r="W82" s="78">
        <f t="shared" si="102"/>
        <v>0</v>
      </c>
      <c r="X82" s="78">
        <f t="shared" si="103"/>
        <v>0</v>
      </c>
      <c r="Y82" s="78">
        <f t="shared" si="104"/>
        <v>0</v>
      </c>
      <c r="Z82" s="78">
        <f t="shared" si="105"/>
        <v>0</v>
      </c>
      <c r="AA82" s="78">
        <f t="shared" si="106"/>
        <v>0</v>
      </c>
      <c r="AB82" s="78">
        <f t="shared" si="107"/>
        <v>0</v>
      </c>
      <c r="AC82" s="91">
        <f t="shared" si="108"/>
        <v>0</v>
      </c>
    </row>
    <row r="83" spans="1:29" s="24" customFormat="1" ht="15.75" customHeight="1">
      <c r="A83" s="60">
        <f t="shared" si="109"/>
        <v>67</v>
      </c>
      <c r="B83" s="90" t="s">
        <v>192</v>
      </c>
      <c r="C83" s="56">
        <v>40725</v>
      </c>
      <c r="D83" s="58">
        <f>VLOOKUP(C83,data!$A$26:$B$39,2)</f>
        <v>0.51</v>
      </c>
      <c r="E83" s="78">
        <f>VLOOKUP(C83,data!F$7:$H$14,3)</f>
        <v>100</v>
      </c>
      <c r="F83" s="78">
        <f>VLOOKUP(C83,data!F$7:$H$14,2)</f>
        <v>0</v>
      </c>
      <c r="G83" s="78">
        <f t="shared" si="94"/>
        <v>51</v>
      </c>
      <c r="H83" s="78">
        <f>ROUND((E83+F83)*data!$B$63,0)</f>
        <v>20</v>
      </c>
      <c r="I83" s="78">
        <f t="shared" si="95"/>
        <v>25</v>
      </c>
      <c r="J83" s="78">
        <f t="shared" si="96"/>
        <v>150</v>
      </c>
      <c r="K83" s="78">
        <f t="shared" si="97"/>
        <v>346</v>
      </c>
      <c r="L83" s="78">
        <f>VLOOKUP(K83,cal2!$O$64:$P$69,2)</f>
        <v>0</v>
      </c>
      <c r="M83" s="78">
        <f>VLOOKUP(C83,data!$A$7:$C$14,3)</f>
        <v>100</v>
      </c>
      <c r="N83" s="78">
        <f>VLOOKUP(C83,data!$A$7:$C$14,2)</f>
        <v>0</v>
      </c>
      <c r="O83" s="78">
        <f t="shared" si="98"/>
        <v>51</v>
      </c>
      <c r="P83" s="78">
        <f>ROUND((M83+N83)*data!$B$63,0)</f>
        <v>20</v>
      </c>
      <c r="Q83" s="78">
        <f>IF(data!$B$63&lt;15%,0,VLOOKUP((M83+N83),cal2!$H$25:$I$28,2))</f>
        <v>25</v>
      </c>
      <c r="R83" s="78">
        <f t="shared" si="110"/>
        <v>150</v>
      </c>
      <c r="S83" s="78">
        <f t="shared" si="99"/>
        <v>346</v>
      </c>
      <c r="T83" s="78">
        <f>VLOOKUP(S83,cal2!$O$64:$P$69,2)</f>
        <v>0</v>
      </c>
      <c r="U83" s="78">
        <f t="shared" si="100"/>
        <v>0</v>
      </c>
      <c r="V83" s="78">
        <f t="shared" si="101"/>
        <v>0</v>
      </c>
      <c r="W83" s="78">
        <f t="shared" si="102"/>
        <v>0</v>
      </c>
      <c r="X83" s="78">
        <f t="shared" si="103"/>
        <v>0</v>
      </c>
      <c r="Y83" s="78">
        <f t="shared" si="104"/>
        <v>0</v>
      </c>
      <c r="Z83" s="78">
        <f t="shared" si="105"/>
        <v>0</v>
      </c>
      <c r="AA83" s="78">
        <f t="shared" si="106"/>
        <v>0</v>
      </c>
      <c r="AB83" s="78">
        <f t="shared" si="107"/>
        <v>0</v>
      </c>
      <c r="AC83" s="91">
        <f t="shared" si="108"/>
        <v>0</v>
      </c>
    </row>
    <row r="84" spans="1:29" s="24" customFormat="1" ht="15.75" customHeight="1">
      <c r="A84" s="60">
        <f t="shared" si="109"/>
        <v>68</v>
      </c>
      <c r="B84" s="90" t="s">
        <v>193</v>
      </c>
      <c r="C84" s="56">
        <v>40756</v>
      </c>
      <c r="D84" s="58">
        <f>VLOOKUP(C84,data!$A$26:$B$39,2)</f>
        <v>0.51</v>
      </c>
      <c r="E84" s="78">
        <f>VLOOKUP(C84,data!F$7:$H$14,3)</f>
        <v>100</v>
      </c>
      <c r="F84" s="78">
        <f>VLOOKUP(C84,data!F$7:$H$14,2)</f>
        <v>0</v>
      </c>
      <c r="G84" s="78">
        <f t="shared" si="94"/>
        <v>51</v>
      </c>
      <c r="H84" s="78">
        <f>ROUND((E84+F84)*data!$B$63,0)</f>
        <v>20</v>
      </c>
      <c r="I84" s="78">
        <f t="shared" si="95"/>
        <v>25</v>
      </c>
      <c r="J84" s="78">
        <f t="shared" si="96"/>
        <v>150</v>
      </c>
      <c r="K84" s="78">
        <f t="shared" si="97"/>
        <v>346</v>
      </c>
      <c r="L84" s="78">
        <f>VLOOKUP(K84,cal2!$O$64:$P$69,2)</f>
        <v>0</v>
      </c>
      <c r="M84" s="78">
        <f>VLOOKUP(C84,data!$A$7:$C$14,3)</f>
        <v>100</v>
      </c>
      <c r="N84" s="78">
        <f>VLOOKUP(C84,data!$A$7:$C$14,2)</f>
        <v>0</v>
      </c>
      <c r="O84" s="78">
        <f t="shared" si="98"/>
        <v>51</v>
      </c>
      <c r="P84" s="78">
        <f>ROUND((M84+N84)*data!$B$63,0)</f>
        <v>20</v>
      </c>
      <c r="Q84" s="78">
        <f>IF(data!$B$63&lt;15%,0,VLOOKUP((M84+N84),cal2!$H$25:$I$28,2))</f>
        <v>25</v>
      </c>
      <c r="R84" s="78">
        <f t="shared" si="110"/>
        <v>150</v>
      </c>
      <c r="S84" s="78">
        <f t="shared" si="99"/>
        <v>346</v>
      </c>
      <c r="T84" s="78">
        <f>VLOOKUP(S84,cal2!$O$64:$P$69,2)</f>
        <v>0</v>
      </c>
      <c r="U84" s="78">
        <f t="shared" si="100"/>
        <v>0</v>
      </c>
      <c r="V84" s="78">
        <f t="shared" si="101"/>
        <v>0</v>
      </c>
      <c r="W84" s="78">
        <f t="shared" si="102"/>
        <v>0</v>
      </c>
      <c r="X84" s="78">
        <f t="shared" si="103"/>
        <v>0</v>
      </c>
      <c r="Y84" s="78">
        <f t="shared" si="104"/>
        <v>0</v>
      </c>
      <c r="Z84" s="78">
        <f t="shared" si="105"/>
        <v>0</v>
      </c>
      <c r="AA84" s="78">
        <f t="shared" si="106"/>
        <v>0</v>
      </c>
      <c r="AB84" s="78">
        <f t="shared" si="107"/>
        <v>0</v>
      </c>
      <c r="AC84" s="91">
        <f t="shared" si="108"/>
        <v>0</v>
      </c>
    </row>
    <row r="85" spans="1:29" s="24" customFormat="1" ht="15.75" customHeight="1">
      <c r="A85" s="60">
        <f t="shared" si="109"/>
        <v>69</v>
      </c>
      <c r="B85" s="90" t="s">
        <v>194</v>
      </c>
      <c r="C85" s="56">
        <v>40787</v>
      </c>
      <c r="D85" s="58">
        <f>VLOOKUP(C85,data!$A$26:$B$39,2)</f>
        <v>0.51</v>
      </c>
      <c r="E85" s="78">
        <f>VLOOKUP(C85,data!F$7:$H$14,3)</f>
        <v>100</v>
      </c>
      <c r="F85" s="78">
        <f>VLOOKUP(C85,data!F$7:$H$14,2)</f>
        <v>0</v>
      </c>
      <c r="G85" s="78">
        <f t="shared" si="94"/>
        <v>51</v>
      </c>
      <c r="H85" s="78">
        <f>ROUND((E85+F85)*data!$B$63,0)</f>
        <v>20</v>
      </c>
      <c r="I85" s="78">
        <f t="shared" si="95"/>
        <v>25</v>
      </c>
      <c r="J85" s="78">
        <f t="shared" si="96"/>
        <v>150</v>
      </c>
      <c r="K85" s="78">
        <f t="shared" si="97"/>
        <v>346</v>
      </c>
      <c r="L85" s="78">
        <f>VLOOKUP(K85,cal2!$O$64:$P$69,2)</f>
        <v>0</v>
      </c>
      <c r="M85" s="78">
        <f>VLOOKUP(C85,data!$A$7:$C$14,3)</f>
        <v>100</v>
      </c>
      <c r="N85" s="78">
        <f>VLOOKUP(C85,data!$A$7:$C$14,2)</f>
        <v>0</v>
      </c>
      <c r="O85" s="78">
        <f t="shared" si="98"/>
        <v>51</v>
      </c>
      <c r="P85" s="78">
        <f>ROUND((M85+N85)*data!$B$63,0)</f>
        <v>20</v>
      </c>
      <c r="Q85" s="78">
        <f>IF(data!$B$63&lt;15%,0,VLOOKUP((M85+N85),cal2!$H$25:$I$28,2))</f>
        <v>25</v>
      </c>
      <c r="R85" s="78">
        <f t="shared" si="110"/>
        <v>150</v>
      </c>
      <c r="S85" s="78">
        <f t="shared" si="99"/>
        <v>346</v>
      </c>
      <c r="T85" s="78">
        <f>VLOOKUP(S85,cal2!$O$64:$P$69,2)</f>
        <v>0</v>
      </c>
      <c r="U85" s="78">
        <f t="shared" si="100"/>
        <v>0</v>
      </c>
      <c r="V85" s="78">
        <f t="shared" si="101"/>
        <v>0</v>
      </c>
      <c r="W85" s="78">
        <f t="shared" si="102"/>
        <v>0</v>
      </c>
      <c r="X85" s="78">
        <f t="shared" si="103"/>
        <v>0</v>
      </c>
      <c r="Y85" s="78">
        <f t="shared" si="104"/>
        <v>0</v>
      </c>
      <c r="Z85" s="78">
        <f t="shared" si="105"/>
        <v>0</v>
      </c>
      <c r="AA85" s="78">
        <f t="shared" si="106"/>
        <v>0</v>
      </c>
      <c r="AB85" s="78">
        <f t="shared" si="107"/>
        <v>0</v>
      </c>
      <c r="AC85" s="91">
        <f t="shared" si="108"/>
        <v>0</v>
      </c>
    </row>
    <row r="86" spans="1:29" s="24" customFormat="1" ht="15.75" customHeight="1">
      <c r="A86" s="60">
        <f t="shared" si="109"/>
        <v>70</v>
      </c>
      <c r="B86" s="90" t="s">
        <v>195</v>
      </c>
      <c r="C86" s="56">
        <v>40817</v>
      </c>
      <c r="D86" s="58">
        <f>VLOOKUP(C86,data!$A$26:$B$39,2)</f>
        <v>0.58</v>
      </c>
      <c r="E86" s="78">
        <f>VLOOKUP(C86,data!F$7:$H$14,3)</f>
        <v>100</v>
      </c>
      <c r="F86" s="78">
        <f>VLOOKUP(C86,data!F$7:$H$14,2)</f>
        <v>0</v>
      </c>
      <c r="G86" s="78">
        <f t="shared" si="94"/>
        <v>58</v>
      </c>
      <c r="H86" s="78">
        <f>ROUND((E86+F86)*data!$B$63,0)</f>
        <v>20</v>
      </c>
      <c r="I86" s="78">
        <f t="shared" si="95"/>
        <v>25</v>
      </c>
      <c r="J86" s="78">
        <f t="shared" si="96"/>
        <v>150</v>
      </c>
      <c r="K86" s="78">
        <f t="shared" si="97"/>
        <v>353</v>
      </c>
      <c r="L86" s="78">
        <f>VLOOKUP(K86,cal2!$O$64:$P$69,2)</f>
        <v>0</v>
      </c>
      <c r="M86" s="78">
        <f>VLOOKUP(C86,data!$A$7:$C$14,3)</f>
        <v>100</v>
      </c>
      <c r="N86" s="78">
        <f>VLOOKUP(C86,data!$A$7:$C$14,2)</f>
        <v>0</v>
      </c>
      <c r="O86" s="78">
        <f t="shared" si="98"/>
        <v>58</v>
      </c>
      <c r="P86" s="78">
        <f>ROUND((M86+N86)*data!$B$63,0)</f>
        <v>20</v>
      </c>
      <c r="Q86" s="78">
        <f>IF(data!$B$63&lt;15%,0,VLOOKUP((M86+N86),cal2!$H$25:$I$28,2))</f>
        <v>25</v>
      </c>
      <c r="R86" s="78">
        <f t="shared" si="110"/>
        <v>150</v>
      </c>
      <c r="S86" s="78">
        <f t="shared" si="99"/>
        <v>353</v>
      </c>
      <c r="T86" s="78">
        <f>VLOOKUP(S86,cal2!$O$64:$P$69,2)</f>
        <v>0</v>
      </c>
      <c r="U86" s="78">
        <f t="shared" si="100"/>
        <v>0</v>
      </c>
      <c r="V86" s="78">
        <f t="shared" si="101"/>
        <v>0</v>
      </c>
      <c r="W86" s="78">
        <f t="shared" si="102"/>
        <v>0</v>
      </c>
      <c r="X86" s="78">
        <f t="shared" si="103"/>
        <v>0</v>
      </c>
      <c r="Y86" s="78">
        <f t="shared" si="104"/>
        <v>0</v>
      </c>
      <c r="Z86" s="78">
        <f t="shared" si="105"/>
        <v>0</v>
      </c>
      <c r="AA86" s="78">
        <f t="shared" si="106"/>
        <v>0</v>
      </c>
      <c r="AB86" s="78">
        <f t="shared" si="107"/>
        <v>0</v>
      </c>
      <c r="AC86" s="91">
        <f t="shared" si="108"/>
        <v>0</v>
      </c>
    </row>
    <row r="87" spans="1:29" s="24" customFormat="1" ht="15.75" customHeight="1">
      <c r="A87" s="60">
        <f t="shared" si="109"/>
        <v>71</v>
      </c>
      <c r="B87" s="90" t="s">
        <v>196</v>
      </c>
      <c r="C87" s="56">
        <v>40848</v>
      </c>
      <c r="D87" s="58">
        <f>VLOOKUP(C87,data!$A$26:$B$39,2)</f>
        <v>0.58</v>
      </c>
      <c r="E87" s="78">
        <f>VLOOKUP(C87,data!F$7:$H$14,3)</f>
        <v>100</v>
      </c>
      <c r="F87" s="78">
        <f>VLOOKUP(C87,data!F$7:$H$14,2)</f>
        <v>0</v>
      </c>
      <c r="G87" s="78">
        <f t="shared" si="94"/>
        <v>58</v>
      </c>
      <c r="H87" s="78">
        <f>ROUND((E87+F87)*data!$B$63,0)</f>
        <v>20</v>
      </c>
      <c r="I87" s="78">
        <f t="shared" si="95"/>
        <v>25</v>
      </c>
      <c r="J87" s="78">
        <f t="shared" si="96"/>
        <v>150</v>
      </c>
      <c r="K87" s="78">
        <f t="shared" si="97"/>
        <v>353</v>
      </c>
      <c r="L87" s="78">
        <f>VLOOKUP(K87,cal2!$O$64:$P$69,2)</f>
        <v>0</v>
      </c>
      <c r="M87" s="78">
        <f>VLOOKUP(C87,data!$A$7:$C$14,3)</f>
        <v>100</v>
      </c>
      <c r="N87" s="78">
        <f>VLOOKUP(C87,data!$A$7:$C$14,2)</f>
        <v>0</v>
      </c>
      <c r="O87" s="78">
        <f t="shared" si="98"/>
        <v>58</v>
      </c>
      <c r="P87" s="78">
        <f>ROUND((M87+N87)*data!$B$63,0)</f>
        <v>20</v>
      </c>
      <c r="Q87" s="78">
        <f>IF(data!$B$63&lt;15%,0,VLOOKUP((M87+N87),cal2!$H$25:$I$28,2))</f>
        <v>25</v>
      </c>
      <c r="R87" s="78">
        <f t="shared" si="110"/>
        <v>150</v>
      </c>
      <c r="S87" s="78">
        <f t="shared" si="99"/>
        <v>353</v>
      </c>
      <c r="T87" s="78">
        <f>VLOOKUP(S87,cal2!$O$64:$P$69,2)</f>
        <v>0</v>
      </c>
      <c r="U87" s="78">
        <f t="shared" si="100"/>
        <v>0</v>
      </c>
      <c r="V87" s="78">
        <f t="shared" si="101"/>
        <v>0</v>
      </c>
      <c r="W87" s="78">
        <f t="shared" si="102"/>
        <v>0</v>
      </c>
      <c r="X87" s="78">
        <f t="shared" si="103"/>
        <v>0</v>
      </c>
      <c r="Y87" s="78">
        <f t="shared" si="104"/>
        <v>0</v>
      </c>
      <c r="Z87" s="78">
        <f t="shared" si="105"/>
        <v>0</v>
      </c>
      <c r="AA87" s="78">
        <f t="shared" si="106"/>
        <v>0</v>
      </c>
      <c r="AB87" s="78">
        <f t="shared" si="107"/>
        <v>0</v>
      </c>
      <c r="AC87" s="91">
        <f t="shared" si="108"/>
        <v>0</v>
      </c>
    </row>
    <row r="88" spans="1:29" s="24" customFormat="1" ht="15.75" customHeight="1">
      <c r="A88" s="60">
        <f t="shared" si="109"/>
        <v>72</v>
      </c>
      <c r="B88" s="90" t="s">
        <v>197</v>
      </c>
      <c r="C88" s="56">
        <v>40878</v>
      </c>
      <c r="D88" s="58">
        <f>VLOOKUP(C88,data!$A$26:$B$61,2)</f>
        <v>0.58</v>
      </c>
      <c r="E88" s="78">
        <f>VLOOKUP(C88,data!F$7:$H$14,3)</f>
        <v>100</v>
      </c>
      <c r="F88" s="78">
        <f>VLOOKUP(C88,data!F$7:$H$14,2)</f>
        <v>0</v>
      </c>
      <c r="G88" s="78">
        <f t="shared" si="94"/>
        <v>58</v>
      </c>
      <c r="H88" s="78">
        <f>ROUND((E88+F88)*data!$B$63,0)</f>
        <v>20</v>
      </c>
      <c r="I88" s="78">
        <f t="shared" si="95"/>
        <v>25</v>
      </c>
      <c r="J88" s="78">
        <f t="shared" si="96"/>
        <v>150</v>
      </c>
      <c r="K88" s="78">
        <f t="shared" si="97"/>
        <v>353</v>
      </c>
      <c r="L88" s="78">
        <f>VLOOKUP(K88,cal2!$O$64:$P$69,2)</f>
        <v>0</v>
      </c>
      <c r="M88" s="78">
        <f>VLOOKUP(C88,data!$A$7:$C$14,3)</f>
        <v>100</v>
      </c>
      <c r="N88" s="78">
        <f>VLOOKUP(C88,data!$A$7:$C$14,2)</f>
        <v>0</v>
      </c>
      <c r="O88" s="78">
        <f t="shared" si="98"/>
        <v>58</v>
      </c>
      <c r="P88" s="78">
        <f>ROUND((M88+N88)*data!$B$63,0)</f>
        <v>20</v>
      </c>
      <c r="Q88" s="78">
        <f>IF(data!$B$63&lt;15%,0,VLOOKUP((M88+N88),cal2!$H$25:$I$28,2))</f>
        <v>25</v>
      </c>
      <c r="R88" s="78">
        <f t="shared" si="110"/>
        <v>150</v>
      </c>
      <c r="S88" s="78">
        <f t="shared" si="99"/>
        <v>353</v>
      </c>
      <c r="T88" s="78">
        <f>VLOOKUP(S88,cal2!$O$64:$P$69,2)</f>
        <v>0</v>
      </c>
      <c r="U88" s="78">
        <f t="shared" si="100"/>
        <v>0</v>
      </c>
      <c r="V88" s="78">
        <f t="shared" si="101"/>
        <v>0</v>
      </c>
      <c r="W88" s="78">
        <f t="shared" si="102"/>
        <v>0</v>
      </c>
      <c r="X88" s="78">
        <f t="shared" si="103"/>
        <v>0</v>
      </c>
      <c r="Y88" s="78">
        <f t="shared" si="104"/>
        <v>0</v>
      </c>
      <c r="Z88" s="78">
        <f t="shared" si="105"/>
        <v>0</v>
      </c>
      <c r="AA88" s="78">
        <f t="shared" si="106"/>
        <v>0</v>
      </c>
      <c r="AB88" s="78">
        <f t="shared" si="107"/>
        <v>0</v>
      </c>
      <c r="AC88" s="91">
        <f t="shared" si="108"/>
        <v>0</v>
      </c>
    </row>
    <row r="89" spans="1:29" s="24" customFormat="1" ht="15.75" customHeight="1">
      <c r="A89" s="60">
        <f t="shared" si="109"/>
        <v>73</v>
      </c>
      <c r="B89" s="90" t="s">
        <v>198</v>
      </c>
      <c r="C89" s="56">
        <v>40909</v>
      </c>
      <c r="D89" s="58">
        <f>VLOOKUP(C89,data!$A$26:$B$61,2)</f>
        <v>0.65</v>
      </c>
      <c r="E89" s="78">
        <f>VLOOKUP(C89,data!F$7:$H$14,3)</f>
        <v>100</v>
      </c>
      <c r="F89" s="78">
        <f>VLOOKUP(C89,data!F$7:$H$14,2)</f>
        <v>0</v>
      </c>
      <c r="G89" s="78">
        <f t="shared" si="94"/>
        <v>65</v>
      </c>
      <c r="H89" s="78">
        <f>ROUND((E89+F89)*data!$B$63,0)</f>
        <v>20</v>
      </c>
      <c r="I89" s="78">
        <f t="shared" si="95"/>
        <v>25</v>
      </c>
      <c r="J89" s="78">
        <f t="shared" si="96"/>
        <v>150</v>
      </c>
      <c r="K89" s="78">
        <f t="shared" si="97"/>
        <v>360</v>
      </c>
      <c r="L89" s="78">
        <f>VLOOKUP(K89,cal2!$O$64:$P$69,2)</f>
        <v>0</v>
      </c>
      <c r="M89" s="78">
        <f>VLOOKUP(C89,data!$A$7:$C$14,3)</f>
        <v>100</v>
      </c>
      <c r="N89" s="78">
        <f>VLOOKUP(C89,data!$A$7:$C$14,2)</f>
        <v>0</v>
      </c>
      <c r="O89" s="78">
        <f t="shared" si="98"/>
        <v>65</v>
      </c>
      <c r="P89" s="78">
        <f>ROUND((M89+N89)*data!$B$63,0)</f>
        <v>20</v>
      </c>
      <c r="Q89" s="78">
        <f>IF(data!$B$63&lt;15%,0,VLOOKUP((M89+N89),cal2!$H$25:$I$28,2))</f>
        <v>25</v>
      </c>
      <c r="R89" s="78">
        <f t="shared" si="110"/>
        <v>150</v>
      </c>
      <c r="S89" s="78">
        <f t="shared" si="99"/>
        <v>360</v>
      </c>
      <c r="T89" s="78">
        <f>VLOOKUP(S89,cal2!$O$64:$P$69,2)</f>
        <v>0</v>
      </c>
      <c r="U89" s="78">
        <f t="shared" si="100"/>
        <v>0</v>
      </c>
      <c r="V89" s="78">
        <f t="shared" si="101"/>
        <v>0</v>
      </c>
      <c r="W89" s="78">
        <f t="shared" si="102"/>
        <v>0</v>
      </c>
      <c r="X89" s="78">
        <f t="shared" si="103"/>
        <v>0</v>
      </c>
      <c r="Y89" s="78">
        <f t="shared" si="104"/>
        <v>0</v>
      </c>
      <c r="Z89" s="78">
        <f t="shared" si="105"/>
        <v>0</v>
      </c>
      <c r="AA89" s="78">
        <f t="shared" si="106"/>
        <v>0</v>
      </c>
      <c r="AB89" s="78">
        <f t="shared" si="107"/>
        <v>0</v>
      </c>
      <c r="AC89" s="91">
        <f t="shared" si="108"/>
        <v>0</v>
      </c>
    </row>
    <row r="90" spans="1:29" s="24" customFormat="1" ht="15.75" customHeight="1">
      <c r="A90" s="60">
        <f t="shared" si="109"/>
        <v>74</v>
      </c>
      <c r="B90" s="90" t="s">
        <v>199</v>
      </c>
      <c r="C90" s="56">
        <v>40940</v>
      </c>
      <c r="D90" s="58">
        <f>VLOOKUP(C90,data!$A$26:$B$61,2)</f>
        <v>0.65</v>
      </c>
      <c r="E90" s="83">
        <f>VLOOKUP(C90,data!F$7:$H$14,3)</f>
        <v>100</v>
      </c>
      <c r="F90" s="83">
        <f>VLOOKUP(C90,data!F$7:$H$14,2)</f>
        <v>0</v>
      </c>
      <c r="G90" s="78">
        <f t="shared" si="94"/>
        <v>65</v>
      </c>
      <c r="H90" s="78">
        <f>ROUND((E90+F90)*data!$B$63,0)</f>
        <v>20</v>
      </c>
      <c r="I90" s="78">
        <f t="shared" si="95"/>
        <v>25</v>
      </c>
      <c r="J90" s="78">
        <f t="shared" si="96"/>
        <v>150</v>
      </c>
      <c r="K90" s="78">
        <f t="shared" si="97"/>
        <v>360</v>
      </c>
      <c r="L90" s="78">
        <f>IF(L79&gt;199,300,(VLOOKUP(K90,cal2!$O$64:$P$69,2)))</f>
        <v>0</v>
      </c>
      <c r="M90" s="83">
        <f>VLOOKUP(C90,data!$A$7:$C$14,3)</f>
        <v>100</v>
      </c>
      <c r="N90" s="83">
        <f>VLOOKUP(C90,data!$A$7:$C$14,2)</f>
        <v>0</v>
      </c>
      <c r="O90" s="78">
        <f t="shared" si="98"/>
        <v>65</v>
      </c>
      <c r="P90" s="78">
        <f>ROUND((M90+N90)*data!$B$63,0)</f>
        <v>20</v>
      </c>
      <c r="Q90" s="78">
        <f>IF(data!$B$63&lt;15%,0,VLOOKUP((M90+N90),cal2!$H$25:$I$28,2))</f>
        <v>25</v>
      </c>
      <c r="R90" s="78">
        <f t="shared" si="110"/>
        <v>150</v>
      </c>
      <c r="S90" s="78">
        <f t="shared" si="99"/>
        <v>360</v>
      </c>
      <c r="T90" s="78">
        <f>IF(T79&gt;199,300,(VLOOKUP(S90,cal2!$O$64:$P$69,2)))</f>
        <v>0</v>
      </c>
      <c r="U90" s="78">
        <f t="shared" si="100"/>
        <v>0</v>
      </c>
      <c r="V90" s="78">
        <f t="shared" si="101"/>
        <v>0</v>
      </c>
      <c r="W90" s="78">
        <f t="shared" si="102"/>
        <v>0</v>
      </c>
      <c r="X90" s="78">
        <f t="shared" si="103"/>
        <v>0</v>
      </c>
      <c r="Y90" s="78">
        <f t="shared" si="104"/>
        <v>0</v>
      </c>
      <c r="Z90" s="78">
        <f t="shared" si="105"/>
        <v>0</v>
      </c>
      <c r="AA90" s="78">
        <f t="shared" si="106"/>
        <v>0</v>
      </c>
      <c r="AB90" s="78">
        <f t="shared" si="107"/>
        <v>0</v>
      </c>
      <c r="AC90" s="85">
        <f t="shared" si="108"/>
        <v>0</v>
      </c>
    </row>
    <row r="91" spans="1:29" s="24" customFormat="1" ht="15.75" customHeight="1">
      <c r="A91" s="61"/>
      <c r="B91" s="86"/>
      <c r="C91" s="55" t="s">
        <v>152</v>
      </c>
      <c r="D91" s="55"/>
      <c r="E91" s="72">
        <f aca="true" t="shared" si="111" ref="E91:AC91">SUM(E79:E90)</f>
        <v>1200</v>
      </c>
      <c r="F91" s="72">
        <f t="shared" si="111"/>
        <v>0</v>
      </c>
      <c r="G91" s="72">
        <f t="shared" si="111"/>
        <v>649</v>
      </c>
      <c r="H91" s="72">
        <f>SUM(H79:H90)</f>
        <v>240</v>
      </c>
      <c r="I91" s="72">
        <f t="shared" si="111"/>
        <v>300</v>
      </c>
      <c r="J91" s="72">
        <f t="shared" si="111"/>
        <v>1800</v>
      </c>
      <c r="K91" s="72">
        <f t="shared" si="111"/>
        <v>4189</v>
      </c>
      <c r="L91" s="72">
        <f t="shared" si="111"/>
        <v>0</v>
      </c>
      <c r="M91" s="72">
        <f t="shared" si="111"/>
        <v>1200</v>
      </c>
      <c r="N91" s="72">
        <f t="shared" si="111"/>
        <v>0</v>
      </c>
      <c r="O91" s="72">
        <f t="shared" si="111"/>
        <v>649</v>
      </c>
      <c r="P91" s="72">
        <f t="shared" si="111"/>
        <v>240</v>
      </c>
      <c r="Q91" s="72">
        <f t="shared" si="111"/>
        <v>300</v>
      </c>
      <c r="R91" s="72">
        <f t="shared" si="111"/>
        <v>1800</v>
      </c>
      <c r="S91" s="72">
        <f t="shared" si="111"/>
        <v>4189</v>
      </c>
      <c r="T91" s="72">
        <f t="shared" si="111"/>
        <v>0</v>
      </c>
      <c r="U91" s="72">
        <f t="shared" si="111"/>
        <v>0</v>
      </c>
      <c r="V91" s="72">
        <f t="shared" si="111"/>
        <v>0</v>
      </c>
      <c r="W91" s="72">
        <f t="shared" si="111"/>
        <v>0</v>
      </c>
      <c r="X91" s="72">
        <f t="shared" si="111"/>
        <v>0</v>
      </c>
      <c r="Y91" s="72">
        <f t="shared" si="111"/>
        <v>0</v>
      </c>
      <c r="Z91" s="72">
        <f t="shared" si="111"/>
        <v>0</v>
      </c>
      <c r="AA91" s="72">
        <f t="shared" si="111"/>
        <v>0</v>
      </c>
      <c r="AB91" s="72">
        <f t="shared" si="111"/>
        <v>0</v>
      </c>
      <c r="AC91" s="72">
        <f t="shared" si="111"/>
        <v>0</v>
      </c>
    </row>
    <row r="92" spans="1:29" s="24" customFormat="1" ht="15.75" customHeight="1">
      <c r="A92" s="62">
        <f>A90+1</f>
        <v>75</v>
      </c>
      <c r="B92" s="87" t="s">
        <v>188</v>
      </c>
      <c r="C92" s="56">
        <v>40969</v>
      </c>
      <c r="D92" s="58">
        <f>VLOOKUP(C92,data!$A$26:$B$61,2)</f>
        <v>0.65</v>
      </c>
      <c r="E92" s="79">
        <f>VLOOKUP(C92,data!F$7:$H$22,3)</f>
        <v>100</v>
      </c>
      <c r="F92" s="79">
        <f>VLOOKUP(C92,data!F$7:$H$22,2)</f>
        <v>0</v>
      </c>
      <c r="G92" s="78">
        <f aca="true" t="shared" si="112" ref="G92:G103">ROUND((E92+F92)*D92,0)</f>
        <v>65</v>
      </c>
      <c r="H92" s="78">
        <f>ROUND((E92+F92)*data!$B$63,0)</f>
        <v>20</v>
      </c>
      <c r="I92" s="78">
        <f aca="true" t="shared" si="113" ref="I92:I103">Q92</f>
        <v>25</v>
      </c>
      <c r="J92" s="78">
        <f aca="true" t="shared" si="114" ref="J92:J103">R92</f>
        <v>150</v>
      </c>
      <c r="K92" s="88">
        <f aca="true" t="shared" si="115" ref="K92:K103">SUM(E92:J92)</f>
        <v>360</v>
      </c>
      <c r="L92" s="78">
        <f>VLOOKUP(K92,cal2!$O$64:$P$69,2)</f>
        <v>0</v>
      </c>
      <c r="M92" s="79">
        <f>VLOOKUP(C92,data!$A$7:$C$22,3)</f>
        <v>100</v>
      </c>
      <c r="N92" s="79">
        <f>VLOOKUP(C92,data!$A$7:$C$22,2)</f>
        <v>0</v>
      </c>
      <c r="O92" s="78">
        <f aca="true" t="shared" si="116" ref="O92:O103">ROUND((M92+N92)*D92,0)</f>
        <v>65</v>
      </c>
      <c r="P92" s="78">
        <f>ROUND((M92+N92)*data!$B$63,0)</f>
        <v>20</v>
      </c>
      <c r="Q92" s="78">
        <f>IF(data!$B$63&lt;15%,0,VLOOKUP((M92+N92),cal2!$H$25:$I$28,2))</f>
        <v>25</v>
      </c>
      <c r="R92" s="78">
        <f>R90</f>
        <v>150</v>
      </c>
      <c r="S92" s="88">
        <f aca="true" t="shared" si="117" ref="S92:S103">SUM(M92:R92)</f>
        <v>360</v>
      </c>
      <c r="T92" s="78">
        <f>VLOOKUP(S92,cal2!$O$64:$P$69,2)</f>
        <v>0</v>
      </c>
      <c r="U92" s="88">
        <f aca="true" t="shared" si="118" ref="U92:U103">E92-M92</f>
        <v>0</v>
      </c>
      <c r="V92" s="88">
        <f aca="true" t="shared" si="119" ref="V92:V103">F92-N92</f>
        <v>0</v>
      </c>
      <c r="W92" s="88">
        <f aca="true" t="shared" si="120" ref="W92:W103">G92-O92</f>
        <v>0</v>
      </c>
      <c r="X92" s="88">
        <f aca="true" t="shared" si="121" ref="X92:X103">H92-P92</f>
        <v>0</v>
      </c>
      <c r="Y92" s="88">
        <f aca="true" t="shared" si="122" ref="Y92:Y103">I92-Q92</f>
        <v>0</v>
      </c>
      <c r="Z92" s="88">
        <f aca="true" t="shared" si="123" ref="Z92:Z103">J92-R92</f>
        <v>0</v>
      </c>
      <c r="AA92" s="88">
        <f aca="true" t="shared" si="124" ref="AA92:AA103">SUM(U92:Z92)</f>
        <v>0</v>
      </c>
      <c r="AB92" s="88">
        <f aca="true" t="shared" si="125" ref="AB92:AB103">L92-T92</f>
        <v>0</v>
      </c>
      <c r="AC92" s="89">
        <f aca="true" t="shared" si="126" ref="AC92:AC103">AA92-AB92</f>
        <v>0</v>
      </c>
    </row>
    <row r="93" spans="1:29" s="24" customFormat="1" ht="15.75" customHeight="1">
      <c r="A93" s="60">
        <f aca="true" t="shared" si="127" ref="A93:A103">A92+1</f>
        <v>76</v>
      </c>
      <c r="B93" s="90" t="s">
        <v>189</v>
      </c>
      <c r="C93" s="56">
        <v>41000</v>
      </c>
      <c r="D93" s="58">
        <f>VLOOKUP(C93,data!$A$26:$B$61,2)</f>
        <v>0.65</v>
      </c>
      <c r="E93" s="78">
        <f>VLOOKUP(C93,data!F$7:$H$22,3)</f>
        <v>100</v>
      </c>
      <c r="F93" s="78">
        <f>VLOOKUP(C93,data!F$7:$H$22,2)</f>
        <v>0</v>
      </c>
      <c r="G93" s="78">
        <f t="shared" si="112"/>
        <v>65</v>
      </c>
      <c r="H93" s="78">
        <f>ROUND((E93+F93)*data!$B$63,0)</f>
        <v>20</v>
      </c>
      <c r="I93" s="78">
        <f t="shared" si="113"/>
        <v>25</v>
      </c>
      <c r="J93" s="78">
        <f t="shared" si="114"/>
        <v>150</v>
      </c>
      <c r="K93" s="78">
        <f t="shared" si="115"/>
        <v>360</v>
      </c>
      <c r="L93" s="78">
        <f>VLOOKUP(K93,cal2!$O$64:$P$69,2)</f>
        <v>0</v>
      </c>
      <c r="M93" s="78">
        <f>VLOOKUP(C93,data!$A$7:$C$22,3)</f>
        <v>100</v>
      </c>
      <c r="N93" s="78">
        <f>VLOOKUP(C93,data!$A$7:$C$22,2)</f>
        <v>0</v>
      </c>
      <c r="O93" s="78">
        <f t="shared" si="116"/>
        <v>65</v>
      </c>
      <c r="P93" s="78">
        <f>ROUND((M93+N93)*data!$B$63,0)</f>
        <v>20</v>
      </c>
      <c r="Q93" s="78">
        <f>IF(data!$B$63&lt;15%,0,VLOOKUP((M93+N93),cal2!$H$25:$I$28,2))</f>
        <v>25</v>
      </c>
      <c r="R93" s="78">
        <f>R92</f>
        <v>150</v>
      </c>
      <c r="S93" s="78">
        <f t="shared" si="117"/>
        <v>360</v>
      </c>
      <c r="T93" s="78">
        <f>VLOOKUP(S93,cal2!$O$64:$P$69,2)</f>
        <v>0</v>
      </c>
      <c r="U93" s="78">
        <f t="shared" si="118"/>
        <v>0</v>
      </c>
      <c r="V93" s="78">
        <f t="shared" si="119"/>
        <v>0</v>
      </c>
      <c r="W93" s="78">
        <f t="shared" si="120"/>
        <v>0</v>
      </c>
      <c r="X93" s="78">
        <f t="shared" si="121"/>
        <v>0</v>
      </c>
      <c r="Y93" s="78">
        <f t="shared" si="122"/>
        <v>0</v>
      </c>
      <c r="Z93" s="78">
        <f t="shared" si="123"/>
        <v>0</v>
      </c>
      <c r="AA93" s="78">
        <f t="shared" si="124"/>
        <v>0</v>
      </c>
      <c r="AB93" s="78">
        <f t="shared" si="125"/>
        <v>0</v>
      </c>
      <c r="AC93" s="91">
        <f t="shared" si="126"/>
        <v>0</v>
      </c>
    </row>
    <row r="94" spans="1:29" s="24" customFormat="1" ht="15.75" customHeight="1">
      <c r="A94" s="60">
        <f t="shared" si="127"/>
        <v>77</v>
      </c>
      <c r="B94" s="90" t="s">
        <v>190</v>
      </c>
      <c r="C94" s="56">
        <v>41030</v>
      </c>
      <c r="D94" s="58">
        <f>VLOOKUP(C94,data!$A$26:$B$61,2)</f>
        <v>0.65</v>
      </c>
      <c r="E94" s="78">
        <f>VLOOKUP(C94,data!F$7:$H$22,3)</f>
        <v>100</v>
      </c>
      <c r="F94" s="78">
        <f>VLOOKUP(C94,data!F$7:$H$22,2)</f>
        <v>0</v>
      </c>
      <c r="G94" s="78">
        <f t="shared" si="112"/>
        <v>65</v>
      </c>
      <c r="H94" s="78">
        <f>ROUND((E94+F94)*data!$B$63,0)</f>
        <v>20</v>
      </c>
      <c r="I94" s="78">
        <f t="shared" si="113"/>
        <v>25</v>
      </c>
      <c r="J94" s="78">
        <f t="shared" si="114"/>
        <v>150</v>
      </c>
      <c r="K94" s="78">
        <f t="shared" si="115"/>
        <v>360</v>
      </c>
      <c r="L94" s="78">
        <f>VLOOKUP(K94,cal2!$O$64:$P$69,2)</f>
        <v>0</v>
      </c>
      <c r="M94" s="78">
        <f>VLOOKUP(C94,data!$A$7:$C$22,3)</f>
        <v>100</v>
      </c>
      <c r="N94" s="78">
        <f>VLOOKUP(C94,data!$A$7:$C$22,2)</f>
        <v>0</v>
      </c>
      <c r="O94" s="78">
        <f t="shared" si="116"/>
        <v>65</v>
      </c>
      <c r="P94" s="78">
        <f>ROUND((M94+N94)*data!$B$63,0)</f>
        <v>20</v>
      </c>
      <c r="Q94" s="78">
        <f>IF(data!$B$63&lt;15%,0,VLOOKUP((M94+N94),cal2!$H$25:$I$28,2))</f>
        <v>25</v>
      </c>
      <c r="R94" s="78">
        <f aca="true" t="shared" si="128" ref="R94:R103">R93</f>
        <v>150</v>
      </c>
      <c r="S94" s="78">
        <f t="shared" si="117"/>
        <v>360</v>
      </c>
      <c r="T94" s="78">
        <f>VLOOKUP(S94,cal2!$O$64:$P$69,2)</f>
        <v>0</v>
      </c>
      <c r="U94" s="78">
        <f t="shared" si="118"/>
        <v>0</v>
      </c>
      <c r="V94" s="78">
        <f t="shared" si="119"/>
        <v>0</v>
      </c>
      <c r="W94" s="78">
        <f t="shared" si="120"/>
        <v>0</v>
      </c>
      <c r="X94" s="78">
        <f t="shared" si="121"/>
        <v>0</v>
      </c>
      <c r="Y94" s="78">
        <f t="shared" si="122"/>
        <v>0</v>
      </c>
      <c r="Z94" s="78">
        <f t="shared" si="123"/>
        <v>0</v>
      </c>
      <c r="AA94" s="78">
        <f t="shared" si="124"/>
        <v>0</v>
      </c>
      <c r="AB94" s="78">
        <f t="shared" si="125"/>
        <v>0</v>
      </c>
      <c r="AC94" s="91">
        <f t="shared" si="126"/>
        <v>0</v>
      </c>
    </row>
    <row r="95" spans="1:29" s="24" customFormat="1" ht="15.75" customHeight="1">
      <c r="A95" s="60">
        <f t="shared" si="127"/>
        <v>78</v>
      </c>
      <c r="B95" s="90" t="s">
        <v>191</v>
      </c>
      <c r="C95" s="56">
        <v>41061</v>
      </c>
      <c r="D95" s="58">
        <f>VLOOKUP(C95,data!$A$26:$B$61,2)</f>
        <v>0.65</v>
      </c>
      <c r="E95" s="78">
        <f>VLOOKUP(C95,data!F$7:$H$22,3)</f>
        <v>100</v>
      </c>
      <c r="F95" s="78">
        <f>VLOOKUP(C95,data!F$7:$H$22,2)</f>
        <v>0</v>
      </c>
      <c r="G95" s="78">
        <f t="shared" si="112"/>
        <v>65</v>
      </c>
      <c r="H95" s="78">
        <f>ROUND((E95+F95)*data!$B$63,0)</f>
        <v>20</v>
      </c>
      <c r="I95" s="78">
        <f t="shared" si="113"/>
        <v>25</v>
      </c>
      <c r="J95" s="78">
        <f t="shared" si="114"/>
        <v>150</v>
      </c>
      <c r="K95" s="78">
        <f t="shared" si="115"/>
        <v>360</v>
      </c>
      <c r="L95" s="78">
        <f>VLOOKUP(K95,cal2!$O$64:$P$69,2)</f>
        <v>0</v>
      </c>
      <c r="M95" s="78">
        <f>VLOOKUP(C95,data!$A$7:$C$22,3)</f>
        <v>100</v>
      </c>
      <c r="N95" s="78">
        <f>VLOOKUP(C95,data!$A$7:$C$22,2)</f>
        <v>0</v>
      </c>
      <c r="O95" s="78">
        <f t="shared" si="116"/>
        <v>65</v>
      </c>
      <c r="P95" s="78">
        <f>ROUND((M95+N95)*data!$B$63,0)</f>
        <v>20</v>
      </c>
      <c r="Q95" s="78">
        <f>IF(data!$B$63&lt;15%,0,VLOOKUP((M95+N95),cal2!$H$25:$I$28,2))</f>
        <v>25</v>
      </c>
      <c r="R95" s="78">
        <f t="shared" si="128"/>
        <v>150</v>
      </c>
      <c r="S95" s="78">
        <f t="shared" si="117"/>
        <v>360</v>
      </c>
      <c r="T95" s="78">
        <f>VLOOKUP(S95,cal2!$O$64:$P$69,2)</f>
        <v>0</v>
      </c>
      <c r="U95" s="78">
        <f t="shared" si="118"/>
        <v>0</v>
      </c>
      <c r="V95" s="78">
        <f t="shared" si="119"/>
        <v>0</v>
      </c>
      <c r="W95" s="78">
        <f t="shared" si="120"/>
        <v>0</v>
      </c>
      <c r="X95" s="78">
        <f t="shared" si="121"/>
        <v>0</v>
      </c>
      <c r="Y95" s="78">
        <f t="shared" si="122"/>
        <v>0</v>
      </c>
      <c r="Z95" s="78">
        <f t="shared" si="123"/>
        <v>0</v>
      </c>
      <c r="AA95" s="78">
        <f t="shared" si="124"/>
        <v>0</v>
      </c>
      <c r="AB95" s="78">
        <f t="shared" si="125"/>
        <v>0</v>
      </c>
      <c r="AC95" s="91">
        <f t="shared" si="126"/>
        <v>0</v>
      </c>
    </row>
    <row r="96" spans="1:29" s="24" customFormat="1" ht="15.75" customHeight="1">
      <c r="A96" s="60">
        <f t="shared" si="127"/>
        <v>79</v>
      </c>
      <c r="B96" s="90" t="s">
        <v>192</v>
      </c>
      <c r="C96" s="56">
        <v>41091</v>
      </c>
      <c r="D96" s="58">
        <f>VLOOKUP(C96,data!$A$26:$B$61,2)</f>
        <v>0.72</v>
      </c>
      <c r="E96" s="78">
        <f>VLOOKUP(C96,data!F$7:$H$22,3)</f>
        <v>100</v>
      </c>
      <c r="F96" s="78">
        <f>VLOOKUP(C96,data!F$7:$H$22,2)</f>
        <v>0</v>
      </c>
      <c r="G96" s="78">
        <f t="shared" si="112"/>
        <v>72</v>
      </c>
      <c r="H96" s="78">
        <f>ROUND((E96+F96)*data!$B$63,0)</f>
        <v>20</v>
      </c>
      <c r="I96" s="78">
        <f t="shared" si="113"/>
        <v>25</v>
      </c>
      <c r="J96" s="78">
        <f t="shared" si="114"/>
        <v>150</v>
      </c>
      <c r="K96" s="78">
        <f t="shared" si="115"/>
        <v>367</v>
      </c>
      <c r="L96" s="78">
        <f>VLOOKUP(K96,cal2!$O$64:$P$69,2)</f>
        <v>0</v>
      </c>
      <c r="M96" s="78">
        <f>VLOOKUP(C96,data!$A$7:$C$22,3)</f>
        <v>100</v>
      </c>
      <c r="N96" s="78">
        <f>VLOOKUP(C96,data!$A$7:$C$22,2)</f>
        <v>0</v>
      </c>
      <c r="O96" s="78">
        <f t="shared" si="116"/>
        <v>72</v>
      </c>
      <c r="P96" s="78">
        <f>ROUND((M96+N96)*data!$B$63,0)</f>
        <v>20</v>
      </c>
      <c r="Q96" s="78">
        <f>IF(data!$B$63&lt;15%,0,VLOOKUP((M96+N96),cal2!$H$25:$I$28,2))</f>
        <v>25</v>
      </c>
      <c r="R96" s="78">
        <f t="shared" si="128"/>
        <v>150</v>
      </c>
      <c r="S96" s="78">
        <f t="shared" si="117"/>
        <v>367</v>
      </c>
      <c r="T96" s="78">
        <f>VLOOKUP(S96,cal2!$O$64:$P$69,2)</f>
        <v>0</v>
      </c>
      <c r="U96" s="78">
        <f t="shared" si="118"/>
        <v>0</v>
      </c>
      <c r="V96" s="78">
        <f t="shared" si="119"/>
        <v>0</v>
      </c>
      <c r="W96" s="78">
        <f t="shared" si="120"/>
        <v>0</v>
      </c>
      <c r="X96" s="78">
        <f t="shared" si="121"/>
        <v>0</v>
      </c>
      <c r="Y96" s="78">
        <f t="shared" si="122"/>
        <v>0</v>
      </c>
      <c r="Z96" s="78">
        <f t="shared" si="123"/>
        <v>0</v>
      </c>
      <c r="AA96" s="78">
        <f t="shared" si="124"/>
        <v>0</v>
      </c>
      <c r="AB96" s="78">
        <f t="shared" si="125"/>
        <v>0</v>
      </c>
      <c r="AC96" s="91">
        <f t="shared" si="126"/>
        <v>0</v>
      </c>
    </row>
    <row r="97" spans="1:29" s="24" customFormat="1" ht="15.75" customHeight="1">
      <c r="A97" s="60">
        <f t="shared" si="127"/>
        <v>80</v>
      </c>
      <c r="B97" s="90" t="s">
        <v>193</v>
      </c>
      <c r="C97" s="56">
        <v>41122</v>
      </c>
      <c r="D97" s="58">
        <f>VLOOKUP(C97,data!$A$26:$B$61,2)</f>
        <v>0.72</v>
      </c>
      <c r="E97" s="78">
        <f>VLOOKUP(C97,data!F$7:$H$22,3)</f>
        <v>100</v>
      </c>
      <c r="F97" s="78">
        <f>VLOOKUP(C97,data!F$7:$H$22,2)</f>
        <v>0</v>
      </c>
      <c r="G97" s="78">
        <f t="shared" si="112"/>
        <v>72</v>
      </c>
      <c r="H97" s="78">
        <f>ROUND((E97+F97)*data!$B$63,0)</f>
        <v>20</v>
      </c>
      <c r="I97" s="78">
        <f t="shared" si="113"/>
        <v>25</v>
      </c>
      <c r="J97" s="78">
        <f t="shared" si="114"/>
        <v>150</v>
      </c>
      <c r="K97" s="78">
        <f t="shared" si="115"/>
        <v>367</v>
      </c>
      <c r="L97" s="78">
        <f>VLOOKUP(K97,cal2!$O$64:$P$69,2)</f>
        <v>0</v>
      </c>
      <c r="M97" s="78">
        <f>VLOOKUP(C97,data!$A$7:$C$22,3)</f>
        <v>100</v>
      </c>
      <c r="N97" s="78">
        <f>VLOOKUP(C97,data!$A$7:$C$22,2)</f>
        <v>0</v>
      </c>
      <c r="O97" s="78">
        <f t="shared" si="116"/>
        <v>72</v>
      </c>
      <c r="P97" s="78">
        <f>ROUND((M97+N97)*data!$B$63,0)</f>
        <v>20</v>
      </c>
      <c r="Q97" s="78">
        <f>IF(data!$B$63&lt;15%,0,VLOOKUP((M97+N97),cal2!$H$25:$I$28,2))</f>
        <v>25</v>
      </c>
      <c r="R97" s="78">
        <f t="shared" si="128"/>
        <v>150</v>
      </c>
      <c r="S97" s="78">
        <f t="shared" si="117"/>
        <v>367</v>
      </c>
      <c r="T97" s="78">
        <f>VLOOKUP(S97,cal2!$O$64:$P$69,2)</f>
        <v>0</v>
      </c>
      <c r="U97" s="78">
        <f t="shared" si="118"/>
        <v>0</v>
      </c>
      <c r="V97" s="78">
        <f t="shared" si="119"/>
        <v>0</v>
      </c>
      <c r="W97" s="78">
        <f t="shared" si="120"/>
        <v>0</v>
      </c>
      <c r="X97" s="78">
        <f t="shared" si="121"/>
        <v>0</v>
      </c>
      <c r="Y97" s="78">
        <f t="shared" si="122"/>
        <v>0</v>
      </c>
      <c r="Z97" s="78">
        <f t="shared" si="123"/>
        <v>0</v>
      </c>
      <c r="AA97" s="78">
        <f t="shared" si="124"/>
        <v>0</v>
      </c>
      <c r="AB97" s="78">
        <f t="shared" si="125"/>
        <v>0</v>
      </c>
      <c r="AC97" s="91">
        <f t="shared" si="126"/>
        <v>0</v>
      </c>
    </row>
    <row r="98" spans="1:29" s="24" customFormat="1" ht="15.75" customHeight="1">
      <c r="A98" s="60">
        <f t="shared" si="127"/>
        <v>81</v>
      </c>
      <c r="B98" s="90" t="s">
        <v>194</v>
      </c>
      <c r="C98" s="56">
        <v>41153</v>
      </c>
      <c r="D98" s="58">
        <f>VLOOKUP(C98,data!$A$26:$B$61,2)</f>
        <v>0.72</v>
      </c>
      <c r="E98" s="78">
        <f>VLOOKUP(C98,data!F$7:$H$22,3)</f>
        <v>100</v>
      </c>
      <c r="F98" s="78">
        <f>VLOOKUP(C98,data!F$7:$H$22,2)</f>
        <v>0</v>
      </c>
      <c r="G98" s="78">
        <f t="shared" si="112"/>
        <v>72</v>
      </c>
      <c r="H98" s="78">
        <f>ROUND((E98+F98)*data!$B$63,0)</f>
        <v>20</v>
      </c>
      <c r="I98" s="78">
        <f t="shared" si="113"/>
        <v>25</v>
      </c>
      <c r="J98" s="78">
        <f t="shared" si="114"/>
        <v>150</v>
      </c>
      <c r="K98" s="78">
        <f t="shared" si="115"/>
        <v>367</v>
      </c>
      <c r="L98" s="78">
        <f>VLOOKUP(K98,cal2!$O$64:$P$69,2)</f>
        <v>0</v>
      </c>
      <c r="M98" s="78">
        <f>VLOOKUP(C98,data!$A$7:$C$22,3)</f>
        <v>100</v>
      </c>
      <c r="N98" s="78">
        <f>VLOOKUP(C98,data!$A$7:$C$22,2)</f>
        <v>0</v>
      </c>
      <c r="O98" s="78">
        <f t="shared" si="116"/>
        <v>72</v>
      </c>
      <c r="P98" s="78">
        <f>ROUND((M98+N98)*data!$B$63,0)</f>
        <v>20</v>
      </c>
      <c r="Q98" s="78">
        <f>IF(data!$B$63&lt;15%,0,VLOOKUP((M98+N98),cal2!$H$25:$I$28,2))</f>
        <v>25</v>
      </c>
      <c r="R98" s="78">
        <f t="shared" si="128"/>
        <v>150</v>
      </c>
      <c r="S98" s="78">
        <f t="shared" si="117"/>
        <v>367</v>
      </c>
      <c r="T98" s="78">
        <f>VLOOKUP(S98,cal2!$O$64:$P$69,2)</f>
        <v>0</v>
      </c>
      <c r="U98" s="78">
        <f t="shared" si="118"/>
        <v>0</v>
      </c>
      <c r="V98" s="78">
        <f t="shared" si="119"/>
        <v>0</v>
      </c>
      <c r="W98" s="78">
        <f t="shared" si="120"/>
        <v>0</v>
      </c>
      <c r="X98" s="78">
        <f t="shared" si="121"/>
        <v>0</v>
      </c>
      <c r="Y98" s="78">
        <f t="shared" si="122"/>
        <v>0</v>
      </c>
      <c r="Z98" s="78">
        <f t="shared" si="123"/>
        <v>0</v>
      </c>
      <c r="AA98" s="78">
        <f t="shared" si="124"/>
        <v>0</v>
      </c>
      <c r="AB98" s="78">
        <f t="shared" si="125"/>
        <v>0</v>
      </c>
      <c r="AC98" s="91">
        <f t="shared" si="126"/>
        <v>0</v>
      </c>
    </row>
    <row r="99" spans="1:29" s="24" customFormat="1" ht="15.75" customHeight="1">
      <c r="A99" s="60">
        <f t="shared" si="127"/>
        <v>82</v>
      </c>
      <c r="B99" s="90" t="s">
        <v>195</v>
      </c>
      <c r="C99" s="56">
        <v>41183</v>
      </c>
      <c r="D99" s="58">
        <f>VLOOKUP(C99,data!$A$26:$B$61,2)</f>
        <v>0.72</v>
      </c>
      <c r="E99" s="78">
        <f>VLOOKUP(C99,data!F$7:$H$22,3)</f>
        <v>100</v>
      </c>
      <c r="F99" s="78">
        <f>VLOOKUP(C99,data!F$7:$H$22,2)</f>
        <v>0</v>
      </c>
      <c r="G99" s="78">
        <f t="shared" si="112"/>
        <v>72</v>
      </c>
      <c r="H99" s="78">
        <f>ROUND((E99+F99)*data!$B$63,0)</f>
        <v>20</v>
      </c>
      <c r="I99" s="78">
        <f t="shared" si="113"/>
        <v>25</v>
      </c>
      <c r="J99" s="78">
        <f t="shared" si="114"/>
        <v>150</v>
      </c>
      <c r="K99" s="78">
        <f t="shared" si="115"/>
        <v>367</v>
      </c>
      <c r="L99" s="78">
        <f>VLOOKUP(K99,cal2!$O$64:$P$69,2)</f>
        <v>0</v>
      </c>
      <c r="M99" s="78">
        <f>VLOOKUP(C99,data!$A$7:$C$22,3)</f>
        <v>100</v>
      </c>
      <c r="N99" s="78">
        <f>VLOOKUP(C99,data!$A$7:$C$22,2)</f>
        <v>0</v>
      </c>
      <c r="O99" s="78">
        <f t="shared" si="116"/>
        <v>72</v>
      </c>
      <c r="P99" s="78">
        <f>ROUND((M99+N99)*data!$B$63,0)</f>
        <v>20</v>
      </c>
      <c r="Q99" s="78">
        <f>IF(data!$B$63&lt;15%,0,VLOOKUP((M99+N99),cal2!$H$25:$I$28,2))</f>
        <v>25</v>
      </c>
      <c r="R99" s="78">
        <f t="shared" si="128"/>
        <v>150</v>
      </c>
      <c r="S99" s="78">
        <f t="shared" si="117"/>
        <v>367</v>
      </c>
      <c r="T99" s="78">
        <f>VLOOKUP(S99,cal2!$O$64:$P$69,2)</f>
        <v>0</v>
      </c>
      <c r="U99" s="78">
        <f t="shared" si="118"/>
        <v>0</v>
      </c>
      <c r="V99" s="78">
        <f t="shared" si="119"/>
        <v>0</v>
      </c>
      <c r="W99" s="78">
        <f t="shared" si="120"/>
        <v>0</v>
      </c>
      <c r="X99" s="78">
        <f t="shared" si="121"/>
        <v>0</v>
      </c>
      <c r="Y99" s="78">
        <f t="shared" si="122"/>
        <v>0</v>
      </c>
      <c r="Z99" s="78">
        <f t="shared" si="123"/>
        <v>0</v>
      </c>
      <c r="AA99" s="78">
        <f t="shared" si="124"/>
        <v>0</v>
      </c>
      <c r="AB99" s="78">
        <f t="shared" si="125"/>
        <v>0</v>
      </c>
      <c r="AC99" s="91">
        <f t="shared" si="126"/>
        <v>0</v>
      </c>
    </row>
    <row r="100" spans="1:29" s="24" customFormat="1" ht="15.75" customHeight="1">
      <c r="A100" s="60">
        <f t="shared" si="127"/>
        <v>83</v>
      </c>
      <c r="B100" s="90" t="s">
        <v>196</v>
      </c>
      <c r="C100" s="56">
        <v>41214</v>
      </c>
      <c r="D100" s="58">
        <f>VLOOKUP(C100,data!$A$26:$B$61,2)</f>
        <v>0.72</v>
      </c>
      <c r="E100" s="78">
        <f>VLOOKUP(C100,data!F$7:$H$22,3)</f>
        <v>100</v>
      </c>
      <c r="F100" s="78">
        <f>VLOOKUP(C100,data!F$7:$H$22,2)</f>
        <v>0</v>
      </c>
      <c r="G100" s="78">
        <f t="shared" si="112"/>
        <v>72</v>
      </c>
      <c r="H100" s="78">
        <f>ROUND((E100+F100)*data!$B$63,0)</f>
        <v>20</v>
      </c>
      <c r="I100" s="78">
        <f t="shared" si="113"/>
        <v>25</v>
      </c>
      <c r="J100" s="78">
        <f t="shared" si="114"/>
        <v>150</v>
      </c>
      <c r="K100" s="78">
        <f t="shared" si="115"/>
        <v>367</v>
      </c>
      <c r="L100" s="78">
        <f>VLOOKUP(K100,cal2!$O$64:$P$69,2)</f>
        <v>0</v>
      </c>
      <c r="M100" s="78">
        <f>VLOOKUP(C100,data!$A$7:$C$22,3)</f>
        <v>100</v>
      </c>
      <c r="N100" s="78">
        <f>VLOOKUP(C100,data!$A$7:$C$22,2)</f>
        <v>0</v>
      </c>
      <c r="O100" s="78">
        <f t="shared" si="116"/>
        <v>72</v>
      </c>
      <c r="P100" s="78">
        <f>ROUND((M100+N100)*data!$B$63,0)</f>
        <v>20</v>
      </c>
      <c r="Q100" s="78">
        <f>IF(data!$B$63&lt;15%,0,VLOOKUP((M100+N100),cal2!$H$25:$I$28,2))</f>
        <v>25</v>
      </c>
      <c r="R100" s="78">
        <f t="shared" si="128"/>
        <v>150</v>
      </c>
      <c r="S100" s="78">
        <f t="shared" si="117"/>
        <v>367</v>
      </c>
      <c r="T100" s="78">
        <f>VLOOKUP(S100,cal2!$O$64:$P$69,2)</f>
        <v>0</v>
      </c>
      <c r="U100" s="78">
        <f t="shared" si="118"/>
        <v>0</v>
      </c>
      <c r="V100" s="78">
        <f t="shared" si="119"/>
        <v>0</v>
      </c>
      <c r="W100" s="78">
        <f t="shared" si="120"/>
        <v>0</v>
      </c>
      <c r="X100" s="78">
        <f t="shared" si="121"/>
        <v>0</v>
      </c>
      <c r="Y100" s="78">
        <f t="shared" si="122"/>
        <v>0</v>
      </c>
      <c r="Z100" s="78">
        <f t="shared" si="123"/>
        <v>0</v>
      </c>
      <c r="AA100" s="78">
        <f t="shared" si="124"/>
        <v>0</v>
      </c>
      <c r="AB100" s="78">
        <f t="shared" si="125"/>
        <v>0</v>
      </c>
      <c r="AC100" s="91">
        <f t="shared" si="126"/>
        <v>0</v>
      </c>
    </row>
    <row r="101" spans="1:29" s="24" customFormat="1" ht="15.75" customHeight="1">
      <c r="A101" s="60">
        <f t="shared" si="127"/>
        <v>84</v>
      </c>
      <c r="B101" s="90" t="s">
        <v>197</v>
      </c>
      <c r="C101" s="56">
        <v>41244</v>
      </c>
      <c r="D101" s="58">
        <f>VLOOKUP(C101,data!$A$26:$B$61,2)</f>
        <v>0.72</v>
      </c>
      <c r="E101" s="78">
        <f>VLOOKUP(C101,data!F$7:$H$22,3)</f>
        <v>100</v>
      </c>
      <c r="F101" s="78">
        <f>VLOOKUP(C101,data!F$7:$H$22,2)</f>
        <v>0</v>
      </c>
      <c r="G101" s="78">
        <f t="shared" si="112"/>
        <v>72</v>
      </c>
      <c r="H101" s="78">
        <f>ROUND((E101+F101)*data!$B$63,0)</f>
        <v>20</v>
      </c>
      <c r="I101" s="78">
        <f t="shared" si="113"/>
        <v>25</v>
      </c>
      <c r="J101" s="78">
        <f t="shared" si="114"/>
        <v>150</v>
      </c>
      <c r="K101" s="78">
        <f t="shared" si="115"/>
        <v>367</v>
      </c>
      <c r="L101" s="78">
        <f>VLOOKUP(K101,cal2!$O$64:$P$69,2)</f>
        <v>0</v>
      </c>
      <c r="M101" s="78">
        <f>VLOOKUP(C101,data!$A$7:$C$22,3)</f>
        <v>100</v>
      </c>
      <c r="N101" s="78">
        <f>VLOOKUP(C101,data!$A$7:$C$22,2)</f>
        <v>0</v>
      </c>
      <c r="O101" s="78">
        <f t="shared" si="116"/>
        <v>72</v>
      </c>
      <c r="P101" s="78">
        <f>ROUND((M101+N101)*data!$B$63,0)</f>
        <v>20</v>
      </c>
      <c r="Q101" s="78">
        <f>IF(data!$B$63&lt;15%,0,VLOOKUP((M101+N101),cal2!$H$25:$I$28,2))</f>
        <v>25</v>
      </c>
      <c r="R101" s="78">
        <f t="shared" si="128"/>
        <v>150</v>
      </c>
      <c r="S101" s="78">
        <f t="shared" si="117"/>
        <v>367</v>
      </c>
      <c r="T101" s="78">
        <f>VLOOKUP(S101,cal2!$O$64:$P$69,2)</f>
        <v>0</v>
      </c>
      <c r="U101" s="78">
        <f t="shared" si="118"/>
        <v>0</v>
      </c>
      <c r="V101" s="78">
        <f t="shared" si="119"/>
        <v>0</v>
      </c>
      <c r="W101" s="78">
        <f t="shared" si="120"/>
        <v>0</v>
      </c>
      <c r="X101" s="78">
        <f t="shared" si="121"/>
        <v>0</v>
      </c>
      <c r="Y101" s="78">
        <f t="shared" si="122"/>
        <v>0</v>
      </c>
      <c r="Z101" s="78">
        <f t="shared" si="123"/>
        <v>0</v>
      </c>
      <c r="AA101" s="78">
        <f t="shared" si="124"/>
        <v>0</v>
      </c>
      <c r="AB101" s="78">
        <f t="shared" si="125"/>
        <v>0</v>
      </c>
      <c r="AC101" s="91">
        <f t="shared" si="126"/>
        <v>0</v>
      </c>
    </row>
    <row r="102" spans="1:29" s="24" customFormat="1" ht="15.75" customHeight="1">
      <c r="A102" s="60">
        <f t="shared" si="127"/>
        <v>85</v>
      </c>
      <c r="B102" s="90" t="s">
        <v>198</v>
      </c>
      <c r="C102" s="56">
        <v>41275</v>
      </c>
      <c r="D102" s="58">
        <f>VLOOKUP(C102,data!$A$26:$B$61,2)</f>
        <v>0.8</v>
      </c>
      <c r="E102" s="78">
        <f>VLOOKUP(C102,data!F$7:$H$22,3)</f>
        <v>100</v>
      </c>
      <c r="F102" s="78">
        <f>VLOOKUP(C102,data!F$7:$H$22,2)</f>
        <v>0</v>
      </c>
      <c r="G102" s="78">
        <f t="shared" si="112"/>
        <v>80</v>
      </c>
      <c r="H102" s="78">
        <f>ROUND((E102+F102)*data!$B$63,0)</f>
        <v>20</v>
      </c>
      <c r="I102" s="78">
        <f t="shared" si="113"/>
        <v>25</v>
      </c>
      <c r="J102" s="78">
        <f t="shared" si="114"/>
        <v>150</v>
      </c>
      <c r="K102" s="78">
        <f t="shared" si="115"/>
        <v>375</v>
      </c>
      <c r="L102" s="78">
        <f>VLOOKUP(K102,cal2!$O$64:$P$69,2)</f>
        <v>0</v>
      </c>
      <c r="M102" s="78">
        <f>VLOOKUP(C102,data!$A$7:$C$22,3)</f>
        <v>100</v>
      </c>
      <c r="N102" s="78">
        <f>VLOOKUP(C102,data!$A$7:$C$22,2)</f>
        <v>0</v>
      </c>
      <c r="O102" s="78">
        <f t="shared" si="116"/>
        <v>80</v>
      </c>
      <c r="P102" s="78">
        <f>ROUND((M102+N102)*data!$B$63,0)</f>
        <v>20</v>
      </c>
      <c r="Q102" s="78">
        <f>IF(data!$B$63&lt;15%,0,VLOOKUP((M102+N102),cal2!$H$25:$I$28,2))</f>
        <v>25</v>
      </c>
      <c r="R102" s="78">
        <f t="shared" si="128"/>
        <v>150</v>
      </c>
      <c r="S102" s="78">
        <f t="shared" si="117"/>
        <v>375</v>
      </c>
      <c r="T102" s="78">
        <f>VLOOKUP(S102,cal2!$O$64:$P$69,2)</f>
        <v>0</v>
      </c>
      <c r="U102" s="78">
        <f t="shared" si="118"/>
        <v>0</v>
      </c>
      <c r="V102" s="78">
        <f t="shared" si="119"/>
        <v>0</v>
      </c>
      <c r="W102" s="78">
        <f t="shared" si="120"/>
        <v>0</v>
      </c>
      <c r="X102" s="78">
        <f t="shared" si="121"/>
        <v>0</v>
      </c>
      <c r="Y102" s="78">
        <f t="shared" si="122"/>
        <v>0</v>
      </c>
      <c r="Z102" s="78">
        <f t="shared" si="123"/>
        <v>0</v>
      </c>
      <c r="AA102" s="78">
        <f t="shared" si="124"/>
        <v>0</v>
      </c>
      <c r="AB102" s="78">
        <f t="shared" si="125"/>
        <v>0</v>
      </c>
      <c r="AC102" s="91">
        <f t="shared" si="126"/>
        <v>0</v>
      </c>
    </row>
    <row r="103" spans="1:29" s="24" customFormat="1" ht="15.75" customHeight="1">
      <c r="A103" s="60">
        <f t="shared" si="127"/>
        <v>86</v>
      </c>
      <c r="B103" s="90" t="s">
        <v>199</v>
      </c>
      <c r="C103" s="56">
        <v>41306</v>
      </c>
      <c r="D103" s="58">
        <f>VLOOKUP(C103,data!$A$26:$B$61,2)</f>
        <v>0.8</v>
      </c>
      <c r="E103" s="78">
        <f>VLOOKUP(C103,data!F$7:$H$22,3)</f>
        <v>100</v>
      </c>
      <c r="F103" s="78">
        <f>VLOOKUP(C103,data!F$7:$H$22,2)</f>
        <v>0</v>
      </c>
      <c r="G103" s="78">
        <f t="shared" si="112"/>
        <v>80</v>
      </c>
      <c r="H103" s="78">
        <f>ROUND((E103+F103)*data!$B$63,0)</f>
        <v>20</v>
      </c>
      <c r="I103" s="78">
        <f t="shared" si="113"/>
        <v>25</v>
      </c>
      <c r="J103" s="78">
        <f t="shared" si="114"/>
        <v>150</v>
      </c>
      <c r="K103" s="78">
        <f t="shared" si="115"/>
        <v>375</v>
      </c>
      <c r="L103" s="78">
        <f>IF(L92&gt;199,300,(VLOOKUP(K103,cal2!$O$64:$P$69,2)))</f>
        <v>0</v>
      </c>
      <c r="M103" s="78">
        <f>VLOOKUP(C103,data!$A$7:$C$22,3)</f>
        <v>100</v>
      </c>
      <c r="N103" s="78">
        <f>VLOOKUP(C103,data!$A$7:$C$22,2)</f>
        <v>0</v>
      </c>
      <c r="O103" s="78">
        <f t="shared" si="116"/>
        <v>80</v>
      </c>
      <c r="P103" s="78">
        <f>ROUND((M103+N103)*data!$B$63,0)</f>
        <v>20</v>
      </c>
      <c r="Q103" s="78">
        <f>IF(data!$B$63&lt;15%,0,VLOOKUP((M103+N103),cal2!$H$25:$I$28,2))</f>
        <v>25</v>
      </c>
      <c r="R103" s="78">
        <f t="shared" si="128"/>
        <v>150</v>
      </c>
      <c r="S103" s="78">
        <f t="shared" si="117"/>
        <v>375</v>
      </c>
      <c r="T103" s="78">
        <f>IF(T92&gt;199,300,(VLOOKUP(S103,cal2!$O$64:$P$69,2)))</f>
        <v>0</v>
      </c>
      <c r="U103" s="78">
        <f t="shared" si="118"/>
        <v>0</v>
      </c>
      <c r="V103" s="78">
        <f t="shared" si="119"/>
        <v>0</v>
      </c>
      <c r="W103" s="78">
        <f t="shared" si="120"/>
        <v>0</v>
      </c>
      <c r="X103" s="78">
        <f t="shared" si="121"/>
        <v>0</v>
      </c>
      <c r="Y103" s="78">
        <f t="shared" si="122"/>
        <v>0</v>
      </c>
      <c r="Z103" s="78">
        <f t="shared" si="123"/>
        <v>0</v>
      </c>
      <c r="AA103" s="78">
        <f t="shared" si="124"/>
        <v>0</v>
      </c>
      <c r="AB103" s="78">
        <f t="shared" si="125"/>
        <v>0</v>
      </c>
      <c r="AC103" s="85">
        <f t="shared" si="126"/>
        <v>0</v>
      </c>
    </row>
    <row r="104" spans="1:29" s="24" customFormat="1" ht="15.75" customHeight="1">
      <c r="A104" s="61"/>
      <c r="B104" s="86"/>
      <c r="C104" s="55" t="s">
        <v>152</v>
      </c>
      <c r="D104" s="55"/>
      <c r="E104" s="72">
        <f aca="true" t="shared" si="129" ref="E104:AC104">SUM(E92:E103)</f>
        <v>1200</v>
      </c>
      <c r="F104" s="72">
        <f>SUM(F92:F103)</f>
        <v>0</v>
      </c>
      <c r="G104" s="72">
        <f t="shared" si="129"/>
        <v>852</v>
      </c>
      <c r="H104" s="72">
        <f t="shared" si="129"/>
        <v>240</v>
      </c>
      <c r="I104" s="72">
        <f t="shared" si="129"/>
        <v>300</v>
      </c>
      <c r="J104" s="72">
        <f t="shared" si="129"/>
        <v>1800</v>
      </c>
      <c r="K104" s="72">
        <f t="shared" si="129"/>
        <v>4392</v>
      </c>
      <c r="L104" s="72">
        <f t="shared" si="129"/>
        <v>0</v>
      </c>
      <c r="M104" s="72">
        <f t="shared" si="129"/>
        <v>1200</v>
      </c>
      <c r="N104" s="72">
        <f t="shared" si="129"/>
        <v>0</v>
      </c>
      <c r="O104" s="72">
        <f t="shared" si="129"/>
        <v>852</v>
      </c>
      <c r="P104" s="72">
        <f t="shared" si="129"/>
        <v>240</v>
      </c>
      <c r="Q104" s="72">
        <f t="shared" si="129"/>
        <v>300</v>
      </c>
      <c r="R104" s="72">
        <f t="shared" si="129"/>
        <v>1800</v>
      </c>
      <c r="S104" s="72">
        <f t="shared" si="129"/>
        <v>4392</v>
      </c>
      <c r="T104" s="72">
        <f t="shared" si="129"/>
        <v>0</v>
      </c>
      <c r="U104" s="72">
        <f t="shared" si="129"/>
        <v>0</v>
      </c>
      <c r="V104" s="72">
        <f t="shared" si="129"/>
        <v>0</v>
      </c>
      <c r="W104" s="72">
        <f t="shared" si="129"/>
        <v>0</v>
      </c>
      <c r="X104" s="72">
        <f t="shared" si="129"/>
        <v>0</v>
      </c>
      <c r="Y104" s="72">
        <f t="shared" si="129"/>
        <v>0</v>
      </c>
      <c r="Z104" s="72">
        <f t="shared" si="129"/>
        <v>0</v>
      </c>
      <c r="AA104" s="72">
        <f t="shared" si="129"/>
        <v>0</v>
      </c>
      <c r="AB104" s="72">
        <f t="shared" si="129"/>
        <v>0</v>
      </c>
      <c r="AC104" s="72">
        <f t="shared" si="129"/>
        <v>0</v>
      </c>
    </row>
    <row r="105" spans="1:29" s="24" customFormat="1" ht="15.75" customHeight="1">
      <c r="A105" s="62">
        <f>A103+1</f>
        <v>87</v>
      </c>
      <c r="B105" s="87" t="s">
        <v>188</v>
      </c>
      <c r="C105" s="56">
        <v>41334</v>
      </c>
      <c r="D105" s="58">
        <f>VLOOKUP(C105,data!$A$26:$B$61,2)</f>
        <v>0.8</v>
      </c>
      <c r="E105" s="79">
        <f>VLOOKUP(C105,data!F$7:$H$22,3)</f>
        <v>100</v>
      </c>
      <c r="F105" s="79">
        <f>VLOOKUP(C105,data!F$7:$H$22,2)</f>
        <v>0</v>
      </c>
      <c r="G105" s="78">
        <f aca="true" t="shared" si="130" ref="G105:G116">ROUND((E105+F105)*D105,0)</f>
        <v>80</v>
      </c>
      <c r="H105" s="78">
        <f>ROUND((E105+F105)*data!$B$63,0)</f>
        <v>20</v>
      </c>
      <c r="I105" s="78">
        <f aca="true" t="shared" si="131" ref="I105:I116">Q105</f>
        <v>25</v>
      </c>
      <c r="J105" s="78">
        <f aca="true" t="shared" si="132" ref="J105:J116">R105</f>
        <v>150</v>
      </c>
      <c r="K105" s="88">
        <f aca="true" t="shared" si="133" ref="K105:K116">SUM(E105:J105)</f>
        <v>375</v>
      </c>
      <c r="L105" s="78">
        <f>VLOOKUP(K105,cal2!$O$64:$P$69,2)</f>
        <v>0</v>
      </c>
      <c r="M105" s="79">
        <f>VLOOKUP(C105,data!$A$7:$C$22,3)</f>
        <v>100</v>
      </c>
      <c r="N105" s="79">
        <f>VLOOKUP(C105,data!$A$7:$C$22,2)</f>
        <v>0</v>
      </c>
      <c r="O105" s="78">
        <f aca="true" t="shared" si="134" ref="O105:O116">ROUND((M105+N105)*D105,0)</f>
        <v>80</v>
      </c>
      <c r="P105" s="78">
        <f>ROUND((M105+N105)*data!$B$63,0)</f>
        <v>20</v>
      </c>
      <c r="Q105" s="78">
        <f>IF(data!$B$63&lt;15%,0,VLOOKUP((M105+N105),cal2!$H$25:$I$28,2))</f>
        <v>25</v>
      </c>
      <c r="R105" s="78">
        <f>R103</f>
        <v>150</v>
      </c>
      <c r="S105" s="88">
        <f aca="true" t="shared" si="135" ref="S105:S116">SUM(M105:R105)</f>
        <v>375</v>
      </c>
      <c r="T105" s="78">
        <f>VLOOKUP(S105,cal2!$O$64:$P$69,2)</f>
        <v>0</v>
      </c>
      <c r="U105" s="88">
        <f aca="true" t="shared" si="136" ref="U105:U116">E105-M105</f>
        <v>0</v>
      </c>
      <c r="V105" s="88">
        <f aca="true" t="shared" si="137" ref="V105:V116">F105-N105</f>
        <v>0</v>
      </c>
      <c r="W105" s="88">
        <f aca="true" t="shared" si="138" ref="W105:W116">G105-O105</f>
        <v>0</v>
      </c>
      <c r="X105" s="88">
        <f aca="true" t="shared" si="139" ref="X105:X116">H105-P105</f>
        <v>0</v>
      </c>
      <c r="Y105" s="88">
        <f aca="true" t="shared" si="140" ref="Y105:Y116">I105-Q105</f>
        <v>0</v>
      </c>
      <c r="Z105" s="88">
        <f aca="true" t="shared" si="141" ref="Z105:Z116">J105-R105</f>
        <v>0</v>
      </c>
      <c r="AA105" s="88">
        <f aca="true" t="shared" si="142" ref="AA105:AA116">SUM(U105:Z105)</f>
        <v>0</v>
      </c>
      <c r="AB105" s="88">
        <f aca="true" t="shared" si="143" ref="AB105:AB116">L105-T105</f>
        <v>0</v>
      </c>
      <c r="AC105" s="89">
        <f aca="true" t="shared" si="144" ref="AC105:AC116">AA105-AB105</f>
        <v>0</v>
      </c>
    </row>
    <row r="106" spans="1:29" s="24" customFormat="1" ht="15.75" customHeight="1">
      <c r="A106" s="60">
        <f aca="true" t="shared" si="145" ref="A106:A116">A105+1</f>
        <v>88</v>
      </c>
      <c r="B106" s="90" t="s">
        <v>189</v>
      </c>
      <c r="C106" s="56">
        <v>41365</v>
      </c>
      <c r="D106" s="58">
        <f>VLOOKUP(C106,data!$A$26:$B$61,2)</f>
        <v>0.8</v>
      </c>
      <c r="E106" s="78">
        <f>VLOOKUP(C106,data!F$7:$H$22,3)</f>
        <v>100</v>
      </c>
      <c r="F106" s="78">
        <f>VLOOKUP(C106,data!F$7:$H$22,2)</f>
        <v>0</v>
      </c>
      <c r="G106" s="78">
        <f t="shared" si="130"/>
        <v>80</v>
      </c>
      <c r="H106" s="78">
        <f>ROUND((E106+F106)*data!$B$63,0)</f>
        <v>20</v>
      </c>
      <c r="I106" s="78">
        <f t="shared" si="131"/>
        <v>25</v>
      </c>
      <c r="J106" s="78">
        <f t="shared" si="132"/>
        <v>150</v>
      </c>
      <c r="K106" s="78">
        <f t="shared" si="133"/>
        <v>375</v>
      </c>
      <c r="L106" s="78">
        <f>VLOOKUP(K106,cal2!$O$64:$P$69,2)</f>
        <v>0</v>
      </c>
      <c r="M106" s="78">
        <f>VLOOKUP(C106,data!$A$7:$C$22,3)</f>
        <v>100</v>
      </c>
      <c r="N106" s="78">
        <f>VLOOKUP(C106,data!$A$7:$C$22,2)</f>
        <v>0</v>
      </c>
      <c r="O106" s="78">
        <f t="shared" si="134"/>
        <v>80</v>
      </c>
      <c r="P106" s="78">
        <f>ROUND((M106+N106)*data!$B$63,0)</f>
        <v>20</v>
      </c>
      <c r="Q106" s="78">
        <f>IF(data!$B$63&lt;15%,0,VLOOKUP((M106+N106),cal2!$H$25:$I$28,2))</f>
        <v>25</v>
      </c>
      <c r="R106" s="78">
        <f>R105</f>
        <v>150</v>
      </c>
      <c r="S106" s="78">
        <f t="shared" si="135"/>
        <v>375</v>
      </c>
      <c r="T106" s="78">
        <f>VLOOKUP(S106,cal2!$O$64:$P$69,2)</f>
        <v>0</v>
      </c>
      <c r="U106" s="78">
        <f t="shared" si="136"/>
        <v>0</v>
      </c>
      <c r="V106" s="78">
        <f t="shared" si="137"/>
        <v>0</v>
      </c>
      <c r="W106" s="78">
        <f t="shared" si="138"/>
        <v>0</v>
      </c>
      <c r="X106" s="78">
        <f t="shared" si="139"/>
        <v>0</v>
      </c>
      <c r="Y106" s="78">
        <f t="shared" si="140"/>
        <v>0</v>
      </c>
      <c r="Z106" s="78">
        <f t="shared" si="141"/>
        <v>0</v>
      </c>
      <c r="AA106" s="78">
        <f t="shared" si="142"/>
        <v>0</v>
      </c>
      <c r="AB106" s="78">
        <f t="shared" si="143"/>
        <v>0</v>
      </c>
      <c r="AC106" s="91">
        <f t="shared" si="144"/>
        <v>0</v>
      </c>
    </row>
    <row r="107" spans="1:29" s="24" customFormat="1" ht="15.75" customHeight="1">
      <c r="A107" s="60">
        <f t="shared" si="145"/>
        <v>89</v>
      </c>
      <c r="B107" s="90" t="s">
        <v>190</v>
      </c>
      <c r="C107" s="56">
        <v>41395</v>
      </c>
      <c r="D107" s="58">
        <f>VLOOKUP(C107,data!$A$26:$B$61,2)</f>
        <v>0.8</v>
      </c>
      <c r="E107" s="78">
        <f>VLOOKUP(C107,data!F$7:$H$22,3)</f>
        <v>100</v>
      </c>
      <c r="F107" s="78">
        <f>VLOOKUP(C107,data!F$7:$H$22,2)</f>
        <v>0</v>
      </c>
      <c r="G107" s="78">
        <f t="shared" si="130"/>
        <v>80</v>
      </c>
      <c r="H107" s="78">
        <f>ROUND((E107+F107)*data!$B$63,0)</f>
        <v>20</v>
      </c>
      <c r="I107" s="78">
        <f t="shared" si="131"/>
        <v>25</v>
      </c>
      <c r="J107" s="78">
        <f t="shared" si="132"/>
        <v>150</v>
      </c>
      <c r="K107" s="78">
        <f t="shared" si="133"/>
        <v>375</v>
      </c>
      <c r="L107" s="78">
        <f>VLOOKUP(K107,cal2!$O$64:$P$69,2)</f>
        <v>0</v>
      </c>
      <c r="M107" s="78">
        <f>VLOOKUP(C107,data!$A$7:$C$22,3)</f>
        <v>100</v>
      </c>
      <c r="N107" s="78">
        <f>VLOOKUP(C107,data!$A$7:$C$22,2)</f>
        <v>0</v>
      </c>
      <c r="O107" s="78">
        <f t="shared" si="134"/>
        <v>80</v>
      </c>
      <c r="P107" s="78">
        <f>ROUND((M107+N107)*data!$B$63,0)</f>
        <v>20</v>
      </c>
      <c r="Q107" s="78">
        <f>IF(data!$B$63&lt;15%,0,VLOOKUP((M107+N107),cal2!$H$25:$I$28,2))</f>
        <v>25</v>
      </c>
      <c r="R107" s="78">
        <f aca="true" t="shared" si="146" ref="R107:R116">R106</f>
        <v>150</v>
      </c>
      <c r="S107" s="78">
        <f t="shared" si="135"/>
        <v>375</v>
      </c>
      <c r="T107" s="78">
        <f>VLOOKUP(S107,cal2!$O$64:$P$69,2)</f>
        <v>0</v>
      </c>
      <c r="U107" s="78">
        <f t="shared" si="136"/>
        <v>0</v>
      </c>
      <c r="V107" s="78">
        <f t="shared" si="137"/>
        <v>0</v>
      </c>
      <c r="W107" s="78">
        <f t="shared" si="138"/>
        <v>0</v>
      </c>
      <c r="X107" s="78">
        <f t="shared" si="139"/>
        <v>0</v>
      </c>
      <c r="Y107" s="78">
        <f t="shared" si="140"/>
        <v>0</v>
      </c>
      <c r="Z107" s="78">
        <f t="shared" si="141"/>
        <v>0</v>
      </c>
      <c r="AA107" s="78">
        <f t="shared" si="142"/>
        <v>0</v>
      </c>
      <c r="AB107" s="78">
        <f t="shared" si="143"/>
        <v>0</v>
      </c>
      <c r="AC107" s="91">
        <f t="shared" si="144"/>
        <v>0</v>
      </c>
    </row>
    <row r="108" spans="1:29" s="24" customFormat="1" ht="15.75" customHeight="1">
      <c r="A108" s="60">
        <f t="shared" si="145"/>
        <v>90</v>
      </c>
      <c r="B108" s="90" t="s">
        <v>191</v>
      </c>
      <c r="C108" s="56">
        <v>41426</v>
      </c>
      <c r="D108" s="58">
        <f>VLOOKUP(C108,data!$A$26:$B$61,2)</f>
        <v>0.8</v>
      </c>
      <c r="E108" s="78">
        <f>VLOOKUP(C108,data!F$7:$H$22,3)</f>
        <v>100</v>
      </c>
      <c r="F108" s="78">
        <f>VLOOKUP(C108,data!F$7:$H$22,2)</f>
        <v>0</v>
      </c>
      <c r="G108" s="78">
        <f t="shared" si="130"/>
        <v>80</v>
      </c>
      <c r="H108" s="78">
        <f>ROUND((E108+F108)*data!$B$63,0)</f>
        <v>20</v>
      </c>
      <c r="I108" s="78">
        <f t="shared" si="131"/>
        <v>25</v>
      </c>
      <c r="J108" s="78">
        <f t="shared" si="132"/>
        <v>150</v>
      </c>
      <c r="K108" s="78">
        <f t="shared" si="133"/>
        <v>375</v>
      </c>
      <c r="L108" s="78">
        <f>VLOOKUP(K108,cal2!$O$64:$P$69,2)</f>
        <v>0</v>
      </c>
      <c r="M108" s="78">
        <f>VLOOKUP(C108,data!$A$7:$C$22,3)</f>
        <v>100</v>
      </c>
      <c r="N108" s="78">
        <f>VLOOKUP(C108,data!$A$7:$C$22,2)</f>
        <v>0</v>
      </c>
      <c r="O108" s="78">
        <f t="shared" si="134"/>
        <v>80</v>
      </c>
      <c r="P108" s="78">
        <f>ROUND((M108+N108)*data!$B$63,0)</f>
        <v>20</v>
      </c>
      <c r="Q108" s="78">
        <f>IF(data!$B$63&lt;15%,0,VLOOKUP((M108+N108),cal2!$H$25:$I$28,2))</f>
        <v>25</v>
      </c>
      <c r="R108" s="78">
        <f t="shared" si="146"/>
        <v>150</v>
      </c>
      <c r="S108" s="78">
        <f t="shared" si="135"/>
        <v>375</v>
      </c>
      <c r="T108" s="78">
        <f>VLOOKUP(S108,cal2!$O$64:$P$69,2)</f>
        <v>0</v>
      </c>
      <c r="U108" s="78">
        <f t="shared" si="136"/>
        <v>0</v>
      </c>
      <c r="V108" s="78">
        <f t="shared" si="137"/>
        <v>0</v>
      </c>
      <c r="W108" s="78">
        <f t="shared" si="138"/>
        <v>0</v>
      </c>
      <c r="X108" s="78">
        <f t="shared" si="139"/>
        <v>0</v>
      </c>
      <c r="Y108" s="78">
        <f t="shared" si="140"/>
        <v>0</v>
      </c>
      <c r="Z108" s="78">
        <f t="shared" si="141"/>
        <v>0</v>
      </c>
      <c r="AA108" s="78">
        <f t="shared" si="142"/>
        <v>0</v>
      </c>
      <c r="AB108" s="78">
        <f t="shared" si="143"/>
        <v>0</v>
      </c>
      <c r="AC108" s="91">
        <f t="shared" si="144"/>
        <v>0</v>
      </c>
    </row>
    <row r="109" spans="1:29" s="24" customFormat="1" ht="15.75" customHeight="1">
      <c r="A109" s="60">
        <f t="shared" si="145"/>
        <v>91</v>
      </c>
      <c r="B109" s="90" t="s">
        <v>192</v>
      </c>
      <c r="C109" s="56">
        <v>41456</v>
      </c>
      <c r="D109" s="58">
        <f>VLOOKUP(C109,data!$A$26:$B$61,2)</f>
        <v>0.9</v>
      </c>
      <c r="E109" s="78">
        <f>VLOOKUP(C109,data!F$7:$H$22,3)</f>
        <v>100</v>
      </c>
      <c r="F109" s="78">
        <f>VLOOKUP(C109,data!F$7:$H$22,2)</f>
        <v>0</v>
      </c>
      <c r="G109" s="78">
        <f t="shared" si="130"/>
        <v>90</v>
      </c>
      <c r="H109" s="78">
        <f>ROUND((E109+F109)*data!$B$63,0)</f>
        <v>20</v>
      </c>
      <c r="I109" s="78">
        <f t="shared" si="131"/>
        <v>25</v>
      </c>
      <c r="J109" s="78">
        <f t="shared" si="132"/>
        <v>150</v>
      </c>
      <c r="K109" s="78">
        <f t="shared" si="133"/>
        <v>385</v>
      </c>
      <c r="L109" s="78">
        <f>VLOOKUP(K109,cal2!$O$64:$P$69,2)</f>
        <v>0</v>
      </c>
      <c r="M109" s="78">
        <f>VLOOKUP(C109,data!$A$7:$C$22,3)</f>
        <v>100</v>
      </c>
      <c r="N109" s="78">
        <f>VLOOKUP(C109,data!$A$7:$C$22,2)</f>
        <v>0</v>
      </c>
      <c r="O109" s="78">
        <f t="shared" si="134"/>
        <v>90</v>
      </c>
      <c r="P109" s="78">
        <f>ROUND((M109+N109)*data!$B$63,0)</f>
        <v>20</v>
      </c>
      <c r="Q109" s="78">
        <f>IF(data!$B$63&lt;15%,0,VLOOKUP((M109+N109),cal2!$H$25:$I$28,2))</f>
        <v>25</v>
      </c>
      <c r="R109" s="78">
        <f t="shared" si="146"/>
        <v>150</v>
      </c>
      <c r="S109" s="78">
        <f t="shared" si="135"/>
        <v>385</v>
      </c>
      <c r="T109" s="78">
        <f>VLOOKUP(S109,cal2!$O$64:$P$69,2)</f>
        <v>0</v>
      </c>
      <c r="U109" s="78">
        <f t="shared" si="136"/>
        <v>0</v>
      </c>
      <c r="V109" s="78">
        <f t="shared" si="137"/>
        <v>0</v>
      </c>
      <c r="W109" s="78">
        <f t="shared" si="138"/>
        <v>0</v>
      </c>
      <c r="X109" s="78">
        <f t="shared" si="139"/>
        <v>0</v>
      </c>
      <c r="Y109" s="78">
        <f t="shared" si="140"/>
        <v>0</v>
      </c>
      <c r="Z109" s="78">
        <f t="shared" si="141"/>
        <v>0</v>
      </c>
      <c r="AA109" s="78">
        <f t="shared" si="142"/>
        <v>0</v>
      </c>
      <c r="AB109" s="78">
        <f t="shared" si="143"/>
        <v>0</v>
      </c>
      <c r="AC109" s="91">
        <f t="shared" si="144"/>
        <v>0</v>
      </c>
    </row>
    <row r="110" spans="1:29" s="24" customFormat="1" ht="15.75" customHeight="1">
      <c r="A110" s="60">
        <f t="shared" si="145"/>
        <v>92</v>
      </c>
      <c r="B110" s="90" t="s">
        <v>193</v>
      </c>
      <c r="C110" s="56">
        <v>41487</v>
      </c>
      <c r="D110" s="58">
        <f>VLOOKUP(C110,data!$A$26:$B$61,2)</f>
        <v>0.9</v>
      </c>
      <c r="E110" s="78">
        <f>VLOOKUP(C110,data!F$7:$H$22,3)</f>
        <v>100</v>
      </c>
      <c r="F110" s="78">
        <f>VLOOKUP(C110,data!F$7:$H$22,2)</f>
        <v>0</v>
      </c>
      <c r="G110" s="78">
        <f t="shared" si="130"/>
        <v>90</v>
      </c>
      <c r="H110" s="78">
        <f>ROUND((E110+F110)*data!$B$63,0)</f>
        <v>20</v>
      </c>
      <c r="I110" s="78">
        <f t="shared" si="131"/>
        <v>25</v>
      </c>
      <c r="J110" s="78">
        <f t="shared" si="132"/>
        <v>150</v>
      </c>
      <c r="K110" s="78">
        <f t="shared" si="133"/>
        <v>385</v>
      </c>
      <c r="L110" s="78">
        <f>VLOOKUP(K110,cal2!$O$64:$P$69,2)</f>
        <v>0</v>
      </c>
      <c r="M110" s="78">
        <f>VLOOKUP(C110,data!$A$7:$C$22,3)</f>
        <v>100</v>
      </c>
      <c r="N110" s="78">
        <f>VLOOKUP(C110,data!$A$7:$C$22,2)</f>
        <v>0</v>
      </c>
      <c r="O110" s="78">
        <f t="shared" si="134"/>
        <v>90</v>
      </c>
      <c r="P110" s="78">
        <f>ROUND((M110+N110)*data!$B$63,0)</f>
        <v>20</v>
      </c>
      <c r="Q110" s="78">
        <f>IF(data!$B$63&lt;15%,0,VLOOKUP((M110+N110),cal2!$H$25:$I$28,2))</f>
        <v>25</v>
      </c>
      <c r="R110" s="78">
        <f t="shared" si="146"/>
        <v>150</v>
      </c>
      <c r="S110" s="78">
        <f t="shared" si="135"/>
        <v>385</v>
      </c>
      <c r="T110" s="78">
        <f>VLOOKUP(S110,cal2!$O$64:$P$69,2)</f>
        <v>0</v>
      </c>
      <c r="U110" s="78">
        <f t="shared" si="136"/>
        <v>0</v>
      </c>
      <c r="V110" s="78">
        <f t="shared" si="137"/>
        <v>0</v>
      </c>
      <c r="W110" s="78">
        <f t="shared" si="138"/>
        <v>0</v>
      </c>
      <c r="X110" s="78">
        <f t="shared" si="139"/>
        <v>0</v>
      </c>
      <c r="Y110" s="78">
        <f t="shared" si="140"/>
        <v>0</v>
      </c>
      <c r="Z110" s="78">
        <f t="shared" si="141"/>
        <v>0</v>
      </c>
      <c r="AA110" s="78">
        <f t="shared" si="142"/>
        <v>0</v>
      </c>
      <c r="AB110" s="78">
        <f t="shared" si="143"/>
        <v>0</v>
      </c>
      <c r="AC110" s="91">
        <f t="shared" si="144"/>
        <v>0</v>
      </c>
    </row>
    <row r="111" spans="1:29" s="24" customFormat="1" ht="15.75" customHeight="1">
      <c r="A111" s="60">
        <f t="shared" si="145"/>
        <v>93</v>
      </c>
      <c r="B111" s="90" t="s">
        <v>194</v>
      </c>
      <c r="C111" s="56">
        <v>41518</v>
      </c>
      <c r="D111" s="58">
        <f>VLOOKUP(C111,data!$A$26:$B$61,2)</f>
        <v>0.9</v>
      </c>
      <c r="E111" s="78">
        <f>VLOOKUP(C111,data!F$7:$H$22,3)</f>
        <v>100</v>
      </c>
      <c r="F111" s="78">
        <f>VLOOKUP(C111,data!F$7:$H$22,2)</f>
        <v>0</v>
      </c>
      <c r="G111" s="78">
        <f t="shared" si="130"/>
        <v>90</v>
      </c>
      <c r="H111" s="78">
        <f>ROUND((E111+F111)*data!$B$63,0)</f>
        <v>20</v>
      </c>
      <c r="I111" s="78">
        <f t="shared" si="131"/>
        <v>25</v>
      </c>
      <c r="J111" s="78">
        <f t="shared" si="132"/>
        <v>150</v>
      </c>
      <c r="K111" s="78">
        <f t="shared" si="133"/>
        <v>385</v>
      </c>
      <c r="L111" s="78">
        <f>VLOOKUP(K111,cal2!$O$64:$P$69,2)</f>
        <v>0</v>
      </c>
      <c r="M111" s="78">
        <f>VLOOKUP(C111,data!$A$7:$C$22,3)</f>
        <v>100</v>
      </c>
      <c r="N111" s="78">
        <f>VLOOKUP(C111,data!$A$7:$C$22,2)</f>
        <v>0</v>
      </c>
      <c r="O111" s="78">
        <f t="shared" si="134"/>
        <v>90</v>
      </c>
      <c r="P111" s="78">
        <f>ROUND((M111+N111)*data!$B$63,0)</f>
        <v>20</v>
      </c>
      <c r="Q111" s="78">
        <f>IF(data!$B$63&lt;15%,0,VLOOKUP((M111+N111),cal2!$H$25:$I$28,2))</f>
        <v>25</v>
      </c>
      <c r="R111" s="78">
        <f t="shared" si="146"/>
        <v>150</v>
      </c>
      <c r="S111" s="78">
        <f t="shared" si="135"/>
        <v>385</v>
      </c>
      <c r="T111" s="78">
        <f>VLOOKUP(S111,cal2!$O$64:$P$69,2)</f>
        <v>0</v>
      </c>
      <c r="U111" s="78">
        <f t="shared" si="136"/>
        <v>0</v>
      </c>
      <c r="V111" s="78">
        <f t="shared" si="137"/>
        <v>0</v>
      </c>
      <c r="W111" s="78">
        <f t="shared" si="138"/>
        <v>0</v>
      </c>
      <c r="X111" s="78">
        <f t="shared" si="139"/>
        <v>0</v>
      </c>
      <c r="Y111" s="78">
        <f t="shared" si="140"/>
        <v>0</v>
      </c>
      <c r="Z111" s="78">
        <f t="shared" si="141"/>
        <v>0</v>
      </c>
      <c r="AA111" s="78">
        <f t="shared" si="142"/>
        <v>0</v>
      </c>
      <c r="AB111" s="78">
        <f t="shared" si="143"/>
        <v>0</v>
      </c>
      <c r="AC111" s="91">
        <f t="shared" si="144"/>
        <v>0</v>
      </c>
    </row>
    <row r="112" spans="1:29" s="24" customFormat="1" ht="15.75" customHeight="1">
      <c r="A112" s="60">
        <f t="shared" si="145"/>
        <v>94</v>
      </c>
      <c r="B112" s="90" t="s">
        <v>195</v>
      </c>
      <c r="C112" s="56">
        <v>41548</v>
      </c>
      <c r="D112" s="58">
        <f>VLOOKUP(C112,data!$A$26:$B$61,2)</f>
        <v>0.9</v>
      </c>
      <c r="E112" s="78">
        <f>VLOOKUP(C112,data!F$7:$H$22,3)</f>
        <v>100</v>
      </c>
      <c r="F112" s="78">
        <f>VLOOKUP(C112,data!F$7:$H$22,2)</f>
        <v>0</v>
      </c>
      <c r="G112" s="78">
        <f t="shared" si="130"/>
        <v>90</v>
      </c>
      <c r="H112" s="78">
        <f>ROUND((E112+F112)*data!$B$63,0)</f>
        <v>20</v>
      </c>
      <c r="I112" s="78">
        <f t="shared" si="131"/>
        <v>25</v>
      </c>
      <c r="J112" s="78">
        <f t="shared" si="132"/>
        <v>150</v>
      </c>
      <c r="K112" s="78">
        <f t="shared" si="133"/>
        <v>385</v>
      </c>
      <c r="L112" s="78">
        <f>VLOOKUP(K112,cal2!$O$64:$P$69,2)</f>
        <v>0</v>
      </c>
      <c r="M112" s="78">
        <f>VLOOKUP(C112,data!$A$7:$C$22,3)</f>
        <v>100</v>
      </c>
      <c r="N112" s="78">
        <f>VLOOKUP(C112,data!$A$7:$C$22,2)</f>
        <v>0</v>
      </c>
      <c r="O112" s="78">
        <f t="shared" si="134"/>
        <v>90</v>
      </c>
      <c r="P112" s="78">
        <f>ROUND((M112+N112)*data!$B$63,0)</f>
        <v>20</v>
      </c>
      <c r="Q112" s="78">
        <f>IF(data!$B$63&lt;15%,0,VLOOKUP((M112+N112),cal2!$H$25:$I$28,2))</f>
        <v>25</v>
      </c>
      <c r="R112" s="78">
        <f t="shared" si="146"/>
        <v>150</v>
      </c>
      <c r="S112" s="78">
        <f t="shared" si="135"/>
        <v>385</v>
      </c>
      <c r="T112" s="78">
        <f>VLOOKUP(S112,cal2!$O$64:$P$69,2)</f>
        <v>0</v>
      </c>
      <c r="U112" s="78">
        <f t="shared" si="136"/>
        <v>0</v>
      </c>
      <c r="V112" s="78">
        <f t="shared" si="137"/>
        <v>0</v>
      </c>
      <c r="W112" s="78">
        <f t="shared" si="138"/>
        <v>0</v>
      </c>
      <c r="X112" s="78">
        <f t="shared" si="139"/>
        <v>0</v>
      </c>
      <c r="Y112" s="78">
        <f t="shared" si="140"/>
        <v>0</v>
      </c>
      <c r="Z112" s="78">
        <f t="shared" si="141"/>
        <v>0</v>
      </c>
      <c r="AA112" s="78">
        <f t="shared" si="142"/>
        <v>0</v>
      </c>
      <c r="AB112" s="78">
        <f t="shared" si="143"/>
        <v>0</v>
      </c>
      <c r="AC112" s="91">
        <f t="shared" si="144"/>
        <v>0</v>
      </c>
    </row>
    <row r="113" spans="1:29" s="24" customFormat="1" ht="15.75" customHeight="1">
      <c r="A113" s="60">
        <f t="shared" si="145"/>
        <v>95</v>
      </c>
      <c r="B113" s="90" t="s">
        <v>196</v>
      </c>
      <c r="C113" s="56">
        <v>41579</v>
      </c>
      <c r="D113" s="58">
        <f>VLOOKUP(C113,data!$A$26:$B$61,2)</f>
        <v>0.9</v>
      </c>
      <c r="E113" s="78">
        <f>VLOOKUP(C113,data!F$7:$H$22,3)</f>
        <v>100</v>
      </c>
      <c r="F113" s="78">
        <f>VLOOKUP(C113,data!F$7:$H$22,2)</f>
        <v>0</v>
      </c>
      <c r="G113" s="78">
        <f t="shared" si="130"/>
        <v>90</v>
      </c>
      <c r="H113" s="78">
        <f>ROUND((E113+F113)*data!$B$63,0)</f>
        <v>20</v>
      </c>
      <c r="I113" s="78">
        <f t="shared" si="131"/>
        <v>25</v>
      </c>
      <c r="J113" s="78">
        <f t="shared" si="132"/>
        <v>150</v>
      </c>
      <c r="K113" s="78">
        <f t="shared" si="133"/>
        <v>385</v>
      </c>
      <c r="L113" s="78">
        <f>VLOOKUP(K113,cal2!$O$64:$P$69,2)</f>
        <v>0</v>
      </c>
      <c r="M113" s="78">
        <f>VLOOKUP(C113,data!$A$7:$C$22,3)</f>
        <v>100</v>
      </c>
      <c r="N113" s="78">
        <f>VLOOKUP(C113,data!$A$7:$C$22,2)</f>
        <v>0</v>
      </c>
      <c r="O113" s="78">
        <f t="shared" si="134"/>
        <v>90</v>
      </c>
      <c r="P113" s="78">
        <f>ROUND((M113+N113)*data!$B$63,0)</f>
        <v>20</v>
      </c>
      <c r="Q113" s="78">
        <f>IF(data!$B$63&lt;15%,0,VLOOKUP((M113+N113),cal2!$H$25:$I$28,2))</f>
        <v>25</v>
      </c>
      <c r="R113" s="78">
        <f t="shared" si="146"/>
        <v>150</v>
      </c>
      <c r="S113" s="78">
        <f t="shared" si="135"/>
        <v>385</v>
      </c>
      <c r="T113" s="78">
        <f>VLOOKUP(S113,cal2!$O$64:$P$69,2)</f>
        <v>0</v>
      </c>
      <c r="U113" s="78">
        <f t="shared" si="136"/>
        <v>0</v>
      </c>
      <c r="V113" s="78">
        <f t="shared" si="137"/>
        <v>0</v>
      </c>
      <c r="W113" s="78">
        <f t="shared" si="138"/>
        <v>0</v>
      </c>
      <c r="X113" s="78">
        <f t="shared" si="139"/>
        <v>0</v>
      </c>
      <c r="Y113" s="78">
        <f t="shared" si="140"/>
        <v>0</v>
      </c>
      <c r="Z113" s="78">
        <f t="shared" si="141"/>
        <v>0</v>
      </c>
      <c r="AA113" s="78">
        <f t="shared" si="142"/>
        <v>0</v>
      </c>
      <c r="AB113" s="78">
        <f t="shared" si="143"/>
        <v>0</v>
      </c>
      <c r="AC113" s="91">
        <f t="shared" si="144"/>
        <v>0</v>
      </c>
    </row>
    <row r="114" spans="1:29" s="24" customFormat="1" ht="15.75" customHeight="1">
      <c r="A114" s="60">
        <f t="shared" si="145"/>
        <v>96</v>
      </c>
      <c r="B114" s="90" t="s">
        <v>197</v>
      </c>
      <c r="C114" s="56">
        <v>41609</v>
      </c>
      <c r="D114" s="58">
        <f>VLOOKUP(C114,data!$A$26:$B$61,2)</f>
        <v>0.9</v>
      </c>
      <c r="E114" s="78">
        <f>VLOOKUP(C114,data!F$7:$H$22,3)</f>
        <v>100</v>
      </c>
      <c r="F114" s="78">
        <f>VLOOKUP(C114,data!F$7:$H$22,2)</f>
        <v>0</v>
      </c>
      <c r="G114" s="78">
        <f t="shared" si="130"/>
        <v>90</v>
      </c>
      <c r="H114" s="78">
        <f>ROUND((E114+F114)*data!$B$63,0)</f>
        <v>20</v>
      </c>
      <c r="I114" s="78">
        <f t="shared" si="131"/>
        <v>25</v>
      </c>
      <c r="J114" s="78">
        <f t="shared" si="132"/>
        <v>150</v>
      </c>
      <c r="K114" s="78">
        <f t="shared" si="133"/>
        <v>385</v>
      </c>
      <c r="L114" s="78">
        <f>VLOOKUP(K114,cal2!$O$64:$P$69,2)</f>
        <v>0</v>
      </c>
      <c r="M114" s="78">
        <f>VLOOKUP(C114,data!$A$7:$C$22,3)</f>
        <v>100</v>
      </c>
      <c r="N114" s="78">
        <f>VLOOKUP(C114,data!$A$7:$C$22,2)</f>
        <v>0</v>
      </c>
      <c r="O114" s="78">
        <f t="shared" si="134"/>
        <v>90</v>
      </c>
      <c r="P114" s="78">
        <f>ROUND((M114+N114)*data!$B$63,0)</f>
        <v>20</v>
      </c>
      <c r="Q114" s="78">
        <f>IF(data!$B$63&lt;15%,0,VLOOKUP((M114+N114),cal2!$H$25:$I$28,2))</f>
        <v>25</v>
      </c>
      <c r="R114" s="78">
        <f t="shared" si="146"/>
        <v>150</v>
      </c>
      <c r="S114" s="78">
        <f t="shared" si="135"/>
        <v>385</v>
      </c>
      <c r="T114" s="78">
        <f>VLOOKUP(S114,cal2!$O$64:$P$69,2)</f>
        <v>0</v>
      </c>
      <c r="U114" s="78">
        <f t="shared" si="136"/>
        <v>0</v>
      </c>
      <c r="V114" s="78">
        <f t="shared" si="137"/>
        <v>0</v>
      </c>
      <c r="W114" s="78">
        <f t="shared" si="138"/>
        <v>0</v>
      </c>
      <c r="X114" s="78">
        <f t="shared" si="139"/>
        <v>0</v>
      </c>
      <c r="Y114" s="78">
        <f t="shared" si="140"/>
        <v>0</v>
      </c>
      <c r="Z114" s="78">
        <f t="shared" si="141"/>
        <v>0</v>
      </c>
      <c r="AA114" s="78">
        <f t="shared" si="142"/>
        <v>0</v>
      </c>
      <c r="AB114" s="78">
        <f t="shared" si="143"/>
        <v>0</v>
      </c>
      <c r="AC114" s="91">
        <f t="shared" si="144"/>
        <v>0</v>
      </c>
    </row>
    <row r="115" spans="1:29" s="24" customFormat="1" ht="15.75" customHeight="1">
      <c r="A115" s="60">
        <f t="shared" si="145"/>
        <v>97</v>
      </c>
      <c r="B115" s="90" t="s">
        <v>198</v>
      </c>
      <c r="C115" s="56">
        <v>41640</v>
      </c>
      <c r="D115" s="58">
        <f>VLOOKUP(C115,data!$A$26:$B$61,2)</f>
        <v>1</v>
      </c>
      <c r="E115" s="78">
        <f>VLOOKUP(C115,data!F$7:$H$22,3)</f>
        <v>100</v>
      </c>
      <c r="F115" s="78">
        <f>VLOOKUP(C115,data!F$7:$H$22,2)</f>
        <v>0</v>
      </c>
      <c r="G115" s="78">
        <f t="shared" si="130"/>
        <v>100</v>
      </c>
      <c r="H115" s="78">
        <f>ROUND((E115+F115)*data!$B$63,0)</f>
        <v>20</v>
      </c>
      <c r="I115" s="78">
        <f t="shared" si="131"/>
        <v>25</v>
      </c>
      <c r="J115" s="78">
        <f t="shared" si="132"/>
        <v>150</v>
      </c>
      <c r="K115" s="78">
        <f t="shared" si="133"/>
        <v>395</v>
      </c>
      <c r="L115" s="78">
        <f>VLOOKUP(K115,cal2!$O$64:$P$69,2)</f>
        <v>0</v>
      </c>
      <c r="M115" s="78">
        <f>VLOOKUP(C115,data!$A$7:$C$22,3)</f>
        <v>100</v>
      </c>
      <c r="N115" s="78">
        <f>VLOOKUP(C115,data!$A$7:$C$22,2)</f>
        <v>0</v>
      </c>
      <c r="O115" s="78">
        <f t="shared" si="134"/>
        <v>100</v>
      </c>
      <c r="P115" s="78">
        <f>ROUND((M115+N115)*data!$B$63,0)</f>
        <v>20</v>
      </c>
      <c r="Q115" s="78">
        <f>IF(data!$B$63&lt;15%,0,VLOOKUP((M115+N115),cal2!$H$25:$I$28,2))</f>
        <v>25</v>
      </c>
      <c r="R115" s="78">
        <f t="shared" si="146"/>
        <v>150</v>
      </c>
      <c r="S115" s="78">
        <f t="shared" si="135"/>
        <v>395</v>
      </c>
      <c r="T115" s="78">
        <f>VLOOKUP(S115,cal2!$O$64:$P$69,2)</f>
        <v>0</v>
      </c>
      <c r="U115" s="78">
        <f t="shared" si="136"/>
        <v>0</v>
      </c>
      <c r="V115" s="78">
        <f t="shared" si="137"/>
        <v>0</v>
      </c>
      <c r="W115" s="78">
        <f t="shared" si="138"/>
        <v>0</v>
      </c>
      <c r="X115" s="78">
        <f t="shared" si="139"/>
        <v>0</v>
      </c>
      <c r="Y115" s="78">
        <f t="shared" si="140"/>
        <v>0</v>
      </c>
      <c r="Z115" s="78">
        <f t="shared" si="141"/>
        <v>0</v>
      </c>
      <c r="AA115" s="78">
        <f t="shared" si="142"/>
        <v>0</v>
      </c>
      <c r="AB115" s="78">
        <f t="shared" si="143"/>
        <v>0</v>
      </c>
      <c r="AC115" s="91">
        <f t="shared" si="144"/>
        <v>0</v>
      </c>
    </row>
    <row r="116" spans="1:29" s="24" customFormat="1" ht="15.75" customHeight="1">
      <c r="A116" s="60">
        <f t="shared" si="145"/>
        <v>98</v>
      </c>
      <c r="B116" s="90" t="s">
        <v>199</v>
      </c>
      <c r="C116" s="56">
        <v>41671</v>
      </c>
      <c r="D116" s="58">
        <f>VLOOKUP(C116,data!$A$26:$B$61,2)</f>
        <v>1</v>
      </c>
      <c r="E116" s="78">
        <f>VLOOKUP(C116,data!F$7:$H$22,3)</f>
        <v>100</v>
      </c>
      <c r="F116" s="78">
        <f>VLOOKUP(C116,data!F$7:$H$22,2)</f>
        <v>0</v>
      </c>
      <c r="G116" s="78">
        <f t="shared" si="130"/>
        <v>100</v>
      </c>
      <c r="H116" s="78">
        <f>ROUND((E116+F116)*data!$B$63,0)</f>
        <v>20</v>
      </c>
      <c r="I116" s="78">
        <f t="shared" si="131"/>
        <v>25</v>
      </c>
      <c r="J116" s="78">
        <f t="shared" si="132"/>
        <v>150</v>
      </c>
      <c r="K116" s="78">
        <f t="shared" si="133"/>
        <v>395</v>
      </c>
      <c r="L116" s="78">
        <f>IF(L105&gt;199,300,(VLOOKUP(K116,cal2!$O$64:$P$69,2)))</f>
        <v>0</v>
      </c>
      <c r="M116" s="78">
        <f>VLOOKUP(C116,data!$A$7:$C$22,3)</f>
        <v>100</v>
      </c>
      <c r="N116" s="78">
        <f>VLOOKUP(C116,data!$A$7:$C$22,2)</f>
        <v>0</v>
      </c>
      <c r="O116" s="78">
        <f t="shared" si="134"/>
        <v>100</v>
      </c>
      <c r="P116" s="78">
        <f>ROUND((M116+N116)*data!$B$63,0)</f>
        <v>20</v>
      </c>
      <c r="Q116" s="78">
        <f>IF(data!$B$63&lt;15%,0,VLOOKUP((M116+N116),cal2!$H$25:$I$28,2))</f>
        <v>25</v>
      </c>
      <c r="R116" s="78">
        <f t="shared" si="146"/>
        <v>150</v>
      </c>
      <c r="S116" s="78">
        <f t="shared" si="135"/>
        <v>395</v>
      </c>
      <c r="T116" s="78">
        <f>IF(T105&gt;199,300,(VLOOKUP(S116,cal2!$O$64:$P$69,2)))</f>
        <v>0</v>
      </c>
      <c r="U116" s="78">
        <f t="shared" si="136"/>
        <v>0</v>
      </c>
      <c r="V116" s="78">
        <f t="shared" si="137"/>
        <v>0</v>
      </c>
      <c r="W116" s="78">
        <f t="shared" si="138"/>
        <v>0</v>
      </c>
      <c r="X116" s="78">
        <f t="shared" si="139"/>
        <v>0</v>
      </c>
      <c r="Y116" s="78">
        <f t="shared" si="140"/>
        <v>0</v>
      </c>
      <c r="Z116" s="78">
        <f t="shared" si="141"/>
        <v>0</v>
      </c>
      <c r="AA116" s="78">
        <f t="shared" si="142"/>
        <v>0</v>
      </c>
      <c r="AB116" s="78">
        <f t="shared" si="143"/>
        <v>0</v>
      </c>
      <c r="AC116" s="85">
        <f t="shared" si="144"/>
        <v>0</v>
      </c>
    </row>
    <row r="117" spans="1:29" s="24" customFormat="1" ht="15.75" customHeight="1">
      <c r="A117" s="61"/>
      <c r="B117" s="86"/>
      <c r="C117" s="55" t="s">
        <v>152</v>
      </c>
      <c r="D117" s="55"/>
      <c r="E117" s="72">
        <f aca="true" t="shared" si="147" ref="E117:AC117">SUM(E105:E116)</f>
        <v>1200</v>
      </c>
      <c r="F117" s="72">
        <f t="shared" si="147"/>
        <v>0</v>
      </c>
      <c r="G117" s="72">
        <f t="shared" si="147"/>
        <v>1060</v>
      </c>
      <c r="H117" s="72">
        <f t="shared" si="147"/>
        <v>240</v>
      </c>
      <c r="I117" s="72">
        <f t="shared" si="147"/>
        <v>300</v>
      </c>
      <c r="J117" s="72">
        <f t="shared" si="147"/>
        <v>1800</v>
      </c>
      <c r="K117" s="72">
        <f t="shared" si="147"/>
        <v>4600</v>
      </c>
      <c r="L117" s="72">
        <f t="shared" si="147"/>
        <v>0</v>
      </c>
      <c r="M117" s="72">
        <f t="shared" si="147"/>
        <v>1200</v>
      </c>
      <c r="N117" s="72">
        <f t="shared" si="147"/>
        <v>0</v>
      </c>
      <c r="O117" s="72">
        <f t="shared" si="147"/>
        <v>1060</v>
      </c>
      <c r="P117" s="72">
        <f t="shared" si="147"/>
        <v>240</v>
      </c>
      <c r="Q117" s="72">
        <f t="shared" si="147"/>
        <v>300</v>
      </c>
      <c r="R117" s="72">
        <f t="shared" si="147"/>
        <v>1800</v>
      </c>
      <c r="S117" s="72">
        <f t="shared" si="147"/>
        <v>4600</v>
      </c>
      <c r="T117" s="72">
        <f t="shared" si="147"/>
        <v>0</v>
      </c>
      <c r="U117" s="72">
        <f t="shared" si="147"/>
        <v>0</v>
      </c>
      <c r="V117" s="72">
        <f t="shared" si="147"/>
        <v>0</v>
      </c>
      <c r="W117" s="72">
        <f t="shared" si="147"/>
        <v>0</v>
      </c>
      <c r="X117" s="72">
        <f t="shared" si="147"/>
        <v>0</v>
      </c>
      <c r="Y117" s="72">
        <f t="shared" si="147"/>
        <v>0</v>
      </c>
      <c r="Z117" s="72">
        <f t="shared" si="147"/>
        <v>0</v>
      </c>
      <c r="AA117" s="72">
        <f t="shared" si="147"/>
        <v>0</v>
      </c>
      <c r="AB117" s="72">
        <f t="shared" si="147"/>
        <v>0</v>
      </c>
      <c r="AC117" s="72">
        <f t="shared" si="147"/>
        <v>0</v>
      </c>
    </row>
    <row r="118" spans="1:29" s="24" customFormat="1" ht="8.25" customHeight="1">
      <c r="A118" s="93"/>
      <c r="B118" s="93"/>
      <c r="C118" s="70"/>
      <c r="D118" s="70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</row>
    <row r="119" spans="1:29" s="24" customFormat="1" ht="16.5" customHeight="1">
      <c r="A119" s="95"/>
      <c r="B119" s="95"/>
      <c r="C119" s="36" t="str">
        <f>C3</f>
        <v>Shri K.P.Tiwari</v>
      </c>
      <c r="D119" s="71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</row>
    <row r="120" spans="1:29" s="24" customFormat="1" ht="15.75" customHeight="1">
      <c r="A120" s="62">
        <f>A116+1</f>
        <v>99</v>
      </c>
      <c r="B120" s="87" t="s">
        <v>188</v>
      </c>
      <c r="C120" s="56">
        <v>41699</v>
      </c>
      <c r="D120" s="131">
        <f>VLOOKUP(C120,data!$A$26:$B$61,2)</f>
        <v>1</v>
      </c>
      <c r="E120" s="88">
        <f>VLOOKUP(C120,data!F$7:$H$22,3)</f>
        <v>100</v>
      </c>
      <c r="F120" s="88">
        <f>VLOOKUP(C120,data!F$7:$H$22,2)</f>
        <v>0</v>
      </c>
      <c r="G120" s="88">
        <f aca="true" t="shared" si="148" ref="G120:G131">ROUND((E120+F120)*D120,0)</f>
        <v>100</v>
      </c>
      <c r="H120" s="88">
        <f>ROUND((E120+F120)*data!$B$63,0)</f>
        <v>20</v>
      </c>
      <c r="I120" s="88">
        <f aca="true" t="shared" si="149" ref="I120:I131">Q120</f>
        <v>25</v>
      </c>
      <c r="J120" s="88">
        <f aca="true" t="shared" si="150" ref="J120:J131">R120</f>
        <v>150</v>
      </c>
      <c r="K120" s="88">
        <f aca="true" t="shared" si="151" ref="K120:K131">SUM(E120:J120)</f>
        <v>395</v>
      </c>
      <c r="L120" s="88">
        <f>VLOOKUP(K120,cal2!$O$64:$P$69,2)</f>
        <v>0</v>
      </c>
      <c r="M120" s="88">
        <f>VLOOKUP(C120,data!$A$7:$C$22,3)</f>
        <v>100</v>
      </c>
      <c r="N120" s="88">
        <f>VLOOKUP(C120,data!$A$7:$C$22,2)</f>
        <v>0</v>
      </c>
      <c r="O120" s="88">
        <f aca="true" t="shared" si="152" ref="O120:O131">ROUND((M120+N120)*D120,0)</f>
        <v>100</v>
      </c>
      <c r="P120" s="88">
        <f>ROUND((M120+N120)*data!$B$63,0)</f>
        <v>20</v>
      </c>
      <c r="Q120" s="88">
        <f>IF(data!$B$63&lt;15%,0,VLOOKUP((M120+N120),cal2!$H$25:$I$28,2))</f>
        <v>25</v>
      </c>
      <c r="R120" s="88">
        <f>R116</f>
        <v>150</v>
      </c>
      <c r="S120" s="88">
        <f aca="true" t="shared" si="153" ref="S120:S131">SUM(M120:R120)</f>
        <v>395</v>
      </c>
      <c r="T120" s="88">
        <f>VLOOKUP(S120,cal2!$O$64:$P$69,2)</f>
        <v>0</v>
      </c>
      <c r="U120" s="88">
        <f aca="true" t="shared" si="154" ref="U120:U131">E120-M120</f>
        <v>0</v>
      </c>
      <c r="V120" s="88">
        <f aca="true" t="shared" si="155" ref="V120:V131">F120-N120</f>
        <v>0</v>
      </c>
      <c r="W120" s="88">
        <f aca="true" t="shared" si="156" ref="W120:W131">G120-O120</f>
        <v>0</v>
      </c>
      <c r="X120" s="88">
        <f aca="true" t="shared" si="157" ref="X120:X131">H120-P120</f>
        <v>0</v>
      </c>
      <c r="Y120" s="88">
        <f aca="true" t="shared" si="158" ref="Y120:Y131">I120-Q120</f>
        <v>0</v>
      </c>
      <c r="Z120" s="88">
        <f aca="true" t="shared" si="159" ref="Z120:Z131">J120-R120</f>
        <v>0</v>
      </c>
      <c r="AA120" s="88">
        <f aca="true" t="shared" si="160" ref="AA120:AA131">SUM(U120:Z120)</f>
        <v>0</v>
      </c>
      <c r="AB120" s="88">
        <f aca="true" t="shared" si="161" ref="AB120:AB131">L120-T120</f>
        <v>0</v>
      </c>
      <c r="AC120" s="132">
        <f aca="true" t="shared" si="162" ref="AC120:AC131">AA120-AB120</f>
        <v>0</v>
      </c>
    </row>
    <row r="121" spans="1:29" s="24" customFormat="1" ht="15.75" customHeight="1">
      <c r="A121" s="60">
        <f aca="true" t="shared" si="163" ref="A121:A131">A120+1</f>
        <v>100</v>
      </c>
      <c r="B121" s="90" t="s">
        <v>189</v>
      </c>
      <c r="C121" s="56">
        <v>41730</v>
      </c>
      <c r="D121" s="58">
        <f>VLOOKUP(C121,data!$A$26:$B$61,2)</f>
        <v>1</v>
      </c>
      <c r="E121" s="78">
        <f>VLOOKUP(C121,data!F$7:$H$22,3)</f>
        <v>100</v>
      </c>
      <c r="F121" s="78">
        <f>VLOOKUP(C121,data!F$7:$H$22,2)</f>
        <v>0</v>
      </c>
      <c r="G121" s="78">
        <f t="shared" si="148"/>
        <v>100</v>
      </c>
      <c r="H121" s="78">
        <f>ROUND((E121+F121)*data!$B$63,0)</f>
        <v>20</v>
      </c>
      <c r="I121" s="78">
        <f t="shared" si="149"/>
        <v>25</v>
      </c>
      <c r="J121" s="78">
        <v>400</v>
      </c>
      <c r="K121" s="78">
        <f t="shared" si="151"/>
        <v>645</v>
      </c>
      <c r="L121" s="78">
        <f>VLOOKUP(K121,cal2!$O$64:$P$69,2)</f>
        <v>0</v>
      </c>
      <c r="M121" s="78">
        <f>VLOOKUP(C121,data!$A$7:$C$22,3)</f>
        <v>100</v>
      </c>
      <c r="N121" s="78">
        <f>VLOOKUP(C121,data!$A$7:$C$22,2)</f>
        <v>0</v>
      </c>
      <c r="O121" s="78">
        <f t="shared" si="152"/>
        <v>100</v>
      </c>
      <c r="P121" s="78">
        <f>ROUND((M121+N121)*data!$B$63,0)</f>
        <v>20</v>
      </c>
      <c r="Q121" s="78">
        <f>IF(data!$B$63&lt;15%,0,VLOOKUP((M121+N121),cal2!$H$25:$I$28,2))</f>
        <v>25</v>
      </c>
      <c r="R121" s="78">
        <v>400</v>
      </c>
      <c r="S121" s="78">
        <f t="shared" si="153"/>
        <v>645</v>
      </c>
      <c r="T121" s="78">
        <f>VLOOKUP(S121,cal2!$O$64:$P$69,2)</f>
        <v>0</v>
      </c>
      <c r="U121" s="78">
        <f t="shared" si="154"/>
        <v>0</v>
      </c>
      <c r="V121" s="78">
        <f t="shared" si="155"/>
        <v>0</v>
      </c>
      <c r="W121" s="78">
        <f t="shared" si="156"/>
        <v>0</v>
      </c>
      <c r="X121" s="78">
        <f t="shared" si="157"/>
        <v>0</v>
      </c>
      <c r="Y121" s="78">
        <f t="shared" si="158"/>
        <v>0</v>
      </c>
      <c r="Z121" s="78">
        <f t="shared" si="159"/>
        <v>0</v>
      </c>
      <c r="AA121" s="78">
        <f t="shared" si="160"/>
        <v>0</v>
      </c>
      <c r="AB121" s="78">
        <f t="shared" si="161"/>
        <v>0</v>
      </c>
      <c r="AC121" s="91">
        <f t="shared" si="162"/>
        <v>0</v>
      </c>
    </row>
    <row r="122" spans="1:29" s="24" customFormat="1" ht="15.75" customHeight="1">
      <c r="A122" s="60">
        <f t="shared" si="163"/>
        <v>101</v>
      </c>
      <c r="B122" s="90" t="s">
        <v>190</v>
      </c>
      <c r="C122" s="56">
        <v>41760</v>
      </c>
      <c r="D122" s="58">
        <f>VLOOKUP(C122,data!$A$26:$B$61,2)</f>
        <v>1</v>
      </c>
      <c r="E122" s="78">
        <f>VLOOKUP(C122,data!F$7:$H$22,3)</f>
        <v>100</v>
      </c>
      <c r="F122" s="78">
        <f>VLOOKUP(C122,data!F$7:$H$22,2)</f>
        <v>0</v>
      </c>
      <c r="G122" s="78">
        <f t="shared" si="148"/>
        <v>100</v>
      </c>
      <c r="H122" s="78">
        <f>ROUND((E122+F122)*data!$B$63,0)</f>
        <v>20</v>
      </c>
      <c r="I122" s="78">
        <f t="shared" si="149"/>
        <v>25</v>
      </c>
      <c r="J122" s="78">
        <f t="shared" si="150"/>
        <v>400</v>
      </c>
      <c r="K122" s="78">
        <f t="shared" si="151"/>
        <v>645</v>
      </c>
      <c r="L122" s="78">
        <f>VLOOKUP(K122,cal2!$O$64:$P$69,2)</f>
        <v>0</v>
      </c>
      <c r="M122" s="78">
        <f>VLOOKUP(C122,data!$A$7:$C$22,3)</f>
        <v>100</v>
      </c>
      <c r="N122" s="78">
        <f>VLOOKUP(C122,data!$A$7:$C$22,2)</f>
        <v>0</v>
      </c>
      <c r="O122" s="78">
        <f t="shared" si="152"/>
        <v>100</v>
      </c>
      <c r="P122" s="78">
        <f>ROUND((M122+N122)*data!$B$63,0)</f>
        <v>20</v>
      </c>
      <c r="Q122" s="78">
        <f>IF(data!$B$63&lt;15%,0,VLOOKUP((M122+N122),cal2!$H$25:$I$28,2))</f>
        <v>25</v>
      </c>
      <c r="R122" s="78">
        <f aca="true" t="shared" si="164" ref="R122:R131">R121</f>
        <v>400</v>
      </c>
      <c r="S122" s="78">
        <f t="shared" si="153"/>
        <v>645</v>
      </c>
      <c r="T122" s="78">
        <f>VLOOKUP(S122,cal2!$O$64:$P$69,2)</f>
        <v>0</v>
      </c>
      <c r="U122" s="78">
        <f t="shared" si="154"/>
        <v>0</v>
      </c>
      <c r="V122" s="78">
        <f t="shared" si="155"/>
        <v>0</v>
      </c>
      <c r="W122" s="78">
        <f t="shared" si="156"/>
        <v>0</v>
      </c>
      <c r="X122" s="78">
        <f t="shared" si="157"/>
        <v>0</v>
      </c>
      <c r="Y122" s="78">
        <f t="shared" si="158"/>
        <v>0</v>
      </c>
      <c r="Z122" s="78">
        <f t="shared" si="159"/>
        <v>0</v>
      </c>
      <c r="AA122" s="78">
        <f t="shared" si="160"/>
        <v>0</v>
      </c>
      <c r="AB122" s="78">
        <f t="shared" si="161"/>
        <v>0</v>
      </c>
      <c r="AC122" s="91">
        <f t="shared" si="162"/>
        <v>0</v>
      </c>
    </row>
    <row r="123" spans="1:29" s="24" customFormat="1" ht="15.75" customHeight="1">
      <c r="A123" s="60">
        <f t="shared" si="163"/>
        <v>102</v>
      </c>
      <c r="B123" s="90" t="s">
        <v>191</v>
      </c>
      <c r="C123" s="56">
        <v>41791</v>
      </c>
      <c r="D123" s="58">
        <f>VLOOKUP(C123,data!$A$26:$B$61,2)</f>
        <v>1</v>
      </c>
      <c r="E123" s="78">
        <f>VLOOKUP(C123,data!F$7:$H$22,3)</f>
        <v>100</v>
      </c>
      <c r="F123" s="78">
        <f>VLOOKUP(C123,data!F$7:$H$22,2)</f>
        <v>0</v>
      </c>
      <c r="G123" s="78">
        <f t="shared" si="148"/>
        <v>100</v>
      </c>
      <c r="H123" s="78">
        <f>ROUND((E123+F123)*data!$B$63,0)</f>
        <v>20</v>
      </c>
      <c r="I123" s="78">
        <f t="shared" si="149"/>
        <v>25</v>
      </c>
      <c r="J123" s="78">
        <f t="shared" si="150"/>
        <v>400</v>
      </c>
      <c r="K123" s="78">
        <f t="shared" si="151"/>
        <v>645</v>
      </c>
      <c r="L123" s="78">
        <f>VLOOKUP(K123,cal2!$O$64:$P$69,2)</f>
        <v>0</v>
      </c>
      <c r="M123" s="78">
        <f>VLOOKUP(C123,data!$A$7:$C$22,3)</f>
        <v>100</v>
      </c>
      <c r="N123" s="78">
        <f>VLOOKUP(C123,data!$A$7:$C$22,2)</f>
        <v>0</v>
      </c>
      <c r="O123" s="78">
        <f t="shared" si="152"/>
        <v>100</v>
      </c>
      <c r="P123" s="78">
        <f>ROUND((M123+N123)*data!$B$63,0)</f>
        <v>20</v>
      </c>
      <c r="Q123" s="78">
        <f>IF(data!$B$63&lt;15%,0,VLOOKUP((M123+N123),cal2!$H$25:$I$28,2))</f>
        <v>25</v>
      </c>
      <c r="R123" s="78">
        <f t="shared" si="164"/>
        <v>400</v>
      </c>
      <c r="S123" s="78">
        <f t="shared" si="153"/>
        <v>645</v>
      </c>
      <c r="T123" s="78">
        <f>VLOOKUP(S123,cal2!$O$64:$P$69,2)</f>
        <v>0</v>
      </c>
      <c r="U123" s="78">
        <f t="shared" si="154"/>
        <v>0</v>
      </c>
      <c r="V123" s="78">
        <f t="shared" si="155"/>
        <v>0</v>
      </c>
      <c r="W123" s="78">
        <f t="shared" si="156"/>
        <v>0</v>
      </c>
      <c r="X123" s="78">
        <f t="shared" si="157"/>
        <v>0</v>
      </c>
      <c r="Y123" s="78">
        <f t="shared" si="158"/>
        <v>0</v>
      </c>
      <c r="Z123" s="78">
        <f t="shared" si="159"/>
        <v>0</v>
      </c>
      <c r="AA123" s="78">
        <f t="shared" si="160"/>
        <v>0</v>
      </c>
      <c r="AB123" s="78">
        <f t="shared" si="161"/>
        <v>0</v>
      </c>
      <c r="AC123" s="91">
        <f t="shared" si="162"/>
        <v>0</v>
      </c>
    </row>
    <row r="124" spans="1:29" s="24" customFormat="1" ht="15.75" customHeight="1">
      <c r="A124" s="60">
        <f t="shared" si="163"/>
        <v>103</v>
      </c>
      <c r="B124" s="90" t="s">
        <v>192</v>
      </c>
      <c r="C124" s="56">
        <v>41821</v>
      </c>
      <c r="D124" s="58">
        <f>VLOOKUP(C124,data!$A$26:$B$61,2)</f>
        <v>1.07</v>
      </c>
      <c r="E124" s="78">
        <f>VLOOKUP(C124,data!F$7:$H$22,3)</f>
        <v>100</v>
      </c>
      <c r="F124" s="78">
        <f>VLOOKUP(C124,data!F$7:$H$22,2)</f>
        <v>0</v>
      </c>
      <c r="G124" s="78">
        <f t="shared" si="148"/>
        <v>107</v>
      </c>
      <c r="H124" s="78">
        <f>ROUND((E124+F124)*data!$B$63,0)</f>
        <v>20</v>
      </c>
      <c r="I124" s="78">
        <f t="shared" si="149"/>
        <v>25</v>
      </c>
      <c r="J124" s="78">
        <f t="shared" si="150"/>
        <v>400</v>
      </c>
      <c r="K124" s="78">
        <f t="shared" si="151"/>
        <v>652</v>
      </c>
      <c r="L124" s="78">
        <f>VLOOKUP(K124,cal2!$O$64:$P$69,2)</f>
        <v>0</v>
      </c>
      <c r="M124" s="78">
        <f>VLOOKUP(C124,data!$A$7:$C$22,3)</f>
        <v>100</v>
      </c>
      <c r="N124" s="78">
        <f>VLOOKUP(C124,data!$A$7:$C$22,2)</f>
        <v>0</v>
      </c>
      <c r="O124" s="78">
        <f t="shared" si="152"/>
        <v>107</v>
      </c>
      <c r="P124" s="78">
        <f>ROUND((M124+N124)*data!$B$63,0)</f>
        <v>20</v>
      </c>
      <c r="Q124" s="78">
        <f>IF(data!$B$63&lt;15%,0,VLOOKUP((M124+N124),cal2!$H$25:$I$28,2))</f>
        <v>25</v>
      </c>
      <c r="R124" s="78">
        <f t="shared" si="164"/>
        <v>400</v>
      </c>
      <c r="S124" s="78">
        <f t="shared" si="153"/>
        <v>652</v>
      </c>
      <c r="T124" s="78">
        <f>VLOOKUP(S124,cal2!$O$64:$P$69,2)</f>
        <v>0</v>
      </c>
      <c r="U124" s="78">
        <f t="shared" si="154"/>
        <v>0</v>
      </c>
      <c r="V124" s="78">
        <f t="shared" si="155"/>
        <v>0</v>
      </c>
      <c r="W124" s="78">
        <f t="shared" si="156"/>
        <v>0</v>
      </c>
      <c r="X124" s="78">
        <f t="shared" si="157"/>
        <v>0</v>
      </c>
      <c r="Y124" s="78">
        <f t="shared" si="158"/>
        <v>0</v>
      </c>
      <c r="Z124" s="78">
        <f t="shared" si="159"/>
        <v>0</v>
      </c>
      <c r="AA124" s="78">
        <f t="shared" si="160"/>
        <v>0</v>
      </c>
      <c r="AB124" s="78">
        <f t="shared" si="161"/>
        <v>0</v>
      </c>
      <c r="AC124" s="91">
        <f t="shared" si="162"/>
        <v>0</v>
      </c>
    </row>
    <row r="125" spans="1:29" s="24" customFormat="1" ht="15.75" customHeight="1">
      <c r="A125" s="60">
        <f t="shared" si="163"/>
        <v>104</v>
      </c>
      <c r="B125" s="90" t="s">
        <v>193</v>
      </c>
      <c r="C125" s="56">
        <v>41852</v>
      </c>
      <c r="D125" s="58">
        <f>VLOOKUP(C125,data!$A$26:$B$61,2)</f>
        <v>1.07</v>
      </c>
      <c r="E125" s="78">
        <f>VLOOKUP(C125,data!F$7:$H$22,3)</f>
        <v>100</v>
      </c>
      <c r="F125" s="78">
        <f>VLOOKUP(C125,data!F$7:$H$22,2)</f>
        <v>0</v>
      </c>
      <c r="G125" s="78">
        <f t="shared" si="148"/>
        <v>107</v>
      </c>
      <c r="H125" s="78">
        <f>ROUND((E125+F125)*data!$B$63,0)</f>
        <v>20</v>
      </c>
      <c r="I125" s="78">
        <f t="shared" si="149"/>
        <v>25</v>
      </c>
      <c r="J125" s="78">
        <f t="shared" si="150"/>
        <v>400</v>
      </c>
      <c r="K125" s="78">
        <f t="shared" si="151"/>
        <v>652</v>
      </c>
      <c r="L125" s="78">
        <f>VLOOKUP(K125,cal2!$O$64:$P$69,2)</f>
        <v>0</v>
      </c>
      <c r="M125" s="78">
        <f>VLOOKUP(C125,data!$A$7:$C$22,3)</f>
        <v>100</v>
      </c>
      <c r="N125" s="78">
        <f>VLOOKUP(C125,data!$A$7:$C$22,2)</f>
        <v>0</v>
      </c>
      <c r="O125" s="78">
        <f t="shared" si="152"/>
        <v>107</v>
      </c>
      <c r="P125" s="78">
        <f>ROUND((M125+N125)*data!$B$63,0)</f>
        <v>20</v>
      </c>
      <c r="Q125" s="78">
        <f>IF(data!$B$63&lt;15%,0,VLOOKUP((M125+N125),cal2!$H$25:$I$28,2))</f>
        <v>25</v>
      </c>
      <c r="R125" s="78">
        <f t="shared" si="164"/>
        <v>400</v>
      </c>
      <c r="S125" s="78">
        <f t="shared" si="153"/>
        <v>652</v>
      </c>
      <c r="T125" s="78">
        <f>VLOOKUP(S125,cal2!$O$64:$P$69,2)</f>
        <v>0</v>
      </c>
      <c r="U125" s="78">
        <f t="shared" si="154"/>
        <v>0</v>
      </c>
      <c r="V125" s="78">
        <f t="shared" si="155"/>
        <v>0</v>
      </c>
      <c r="W125" s="78">
        <f t="shared" si="156"/>
        <v>0</v>
      </c>
      <c r="X125" s="78">
        <f t="shared" si="157"/>
        <v>0</v>
      </c>
      <c r="Y125" s="78">
        <f t="shared" si="158"/>
        <v>0</v>
      </c>
      <c r="Z125" s="78">
        <f t="shared" si="159"/>
        <v>0</v>
      </c>
      <c r="AA125" s="78">
        <f t="shared" si="160"/>
        <v>0</v>
      </c>
      <c r="AB125" s="78">
        <f t="shared" si="161"/>
        <v>0</v>
      </c>
      <c r="AC125" s="91">
        <f t="shared" si="162"/>
        <v>0</v>
      </c>
    </row>
    <row r="126" spans="1:29" s="24" customFormat="1" ht="15.75" customHeight="1">
      <c r="A126" s="60">
        <f t="shared" si="163"/>
        <v>105</v>
      </c>
      <c r="B126" s="90" t="s">
        <v>194</v>
      </c>
      <c r="C126" s="56">
        <v>41883</v>
      </c>
      <c r="D126" s="58">
        <f>VLOOKUP(C126,data!$A$26:$B$61,2)</f>
        <v>1.07</v>
      </c>
      <c r="E126" s="78">
        <f>VLOOKUP(C126,data!F$7:$H$22,3)</f>
        <v>100</v>
      </c>
      <c r="F126" s="78">
        <f>VLOOKUP(C126,data!F$7:$H$22,2)</f>
        <v>0</v>
      </c>
      <c r="G126" s="78">
        <f t="shared" si="148"/>
        <v>107</v>
      </c>
      <c r="H126" s="78">
        <f>ROUND((E126+F126)*data!$B$63,0)</f>
        <v>20</v>
      </c>
      <c r="I126" s="78">
        <f t="shared" si="149"/>
        <v>25</v>
      </c>
      <c r="J126" s="78">
        <f t="shared" si="150"/>
        <v>400</v>
      </c>
      <c r="K126" s="78">
        <f t="shared" si="151"/>
        <v>652</v>
      </c>
      <c r="L126" s="78">
        <f>VLOOKUP(K126,cal2!$O$64:$P$69,2)</f>
        <v>0</v>
      </c>
      <c r="M126" s="78">
        <f>VLOOKUP(C126,data!$A$7:$C$22,3)</f>
        <v>100</v>
      </c>
      <c r="N126" s="78">
        <f>VLOOKUP(C126,data!$A$7:$C$22,2)</f>
        <v>0</v>
      </c>
      <c r="O126" s="78">
        <f t="shared" si="152"/>
        <v>107</v>
      </c>
      <c r="P126" s="78">
        <f>ROUND((M126+N126)*data!$B$63,0)</f>
        <v>20</v>
      </c>
      <c r="Q126" s="78">
        <f>IF(data!$B$63&lt;15%,0,VLOOKUP((M126+N126),cal2!$H$25:$I$28,2))</f>
        <v>25</v>
      </c>
      <c r="R126" s="78">
        <f t="shared" si="164"/>
        <v>400</v>
      </c>
      <c r="S126" s="78">
        <f t="shared" si="153"/>
        <v>652</v>
      </c>
      <c r="T126" s="78">
        <f>VLOOKUP(S126,cal2!$O$64:$P$69,2)</f>
        <v>0</v>
      </c>
      <c r="U126" s="78">
        <f t="shared" si="154"/>
        <v>0</v>
      </c>
      <c r="V126" s="78">
        <f t="shared" si="155"/>
        <v>0</v>
      </c>
      <c r="W126" s="78">
        <f t="shared" si="156"/>
        <v>0</v>
      </c>
      <c r="X126" s="78">
        <f t="shared" si="157"/>
        <v>0</v>
      </c>
      <c r="Y126" s="78">
        <f t="shared" si="158"/>
        <v>0</v>
      </c>
      <c r="Z126" s="78">
        <f t="shared" si="159"/>
        <v>0</v>
      </c>
      <c r="AA126" s="78">
        <f t="shared" si="160"/>
        <v>0</v>
      </c>
      <c r="AB126" s="78">
        <f t="shared" si="161"/>
        <v>0</v>
      </c>
      <c r="AC126" s="91">
        <f t="shared" si="162"/>
        <v>0</v>
      </c>
    </row>
    <row r="127" spans="1:29" s="24" customFormat="1" ht="15.75" customHeight="1">
      <c r="A127" s="60">
        <f t="shared" si="163"/>
        <v>106</v>
      </c>
      <c r="B127" s="90" t="s">
        <v>195</v>
      </c>
      <c r="C127" s="56">
        <v>41913</v>
      </c>
      <c r="D127" s="58">
        <f>VLOOKUP(C127,data!$A$26:$B$61,2)</f>
        <v>1.07</v>
      </c>
      <c r="E127" s="78">
        <f>VLOOKUP(C127,data!F$7:$H$22,3)</f>
        <v>100</v>
      </c>
      <c r="F127" s="78">
        <f>VLOOKUP(C127,data!F$7:$H$22,2)</f>
        <v>0</v>
      </c>
      <c r="G127" s="78">
        <f t="shared" si="148"/>
        <v>107</v>
      </c>
      <c r="H127" s="78">
        <f>ROUND((E127+F127)*data!$B$63,0)</f>
        <v>20</v>
      </c>
      <c r="I127" s="78">
        <f t="shared" si="149"/>
        <v>25</v>
      </c>
      <c r="J127" s="78">
        <f t="shared" si="150"/>
        <v>400</v>
      </c>
      <c r="K127" s="78">
        <f t="shared" si="151"/>
        <v>652</v>
      </c>
      <c r="L127" s="78">
        <f>VLOOKUP(K127,cal2!$O$64:$P$69,2)</f>
        <v>0</v>
      </c>
      <c r="M127" s="78">
        <f>VLOOKUP(C127,data!$A$7:$C$22,3)</f>
        <v>100</v>
      </c>
      <c r="N127" s="78">
        <f>VLOOKUP(C127,data!$A$7:$C$22,2)</f>
        <v>0</v>
      </c>
      <c r="O127" s="78">
        <f t="shared" si="152"/>
        <v>107</v>
      </c>
      <c r="P127" s="78">
        <f>ROUND((M127+N127)*data!$B$63,0)</f>
        <v>20</v>
      </c>
      <c r="Q127" s="78">
        <f>IF(data!$B$63&lt;15%,0,VLOOKUP((M127+N127),cal2!$H$25:$I$28,2))</f>
        <v>25</v>
      </c>
      <c r="R127" s="78">
        <f t="shared" si="164"/>
        <v>400</v>
      </c>
      <c r="S127" s="78">
        <f t="shared" si="153"/>
        <v>652</v>
      </c>
      <c r="T127" s="78">
        <f>VLOOKUP(S127,cal2!$O$64:$P$69,2)</f>
        <v>0</v>
      </c>
      <c r="U127" s="78">
        <f t="shared" si="154"/>
        <v>0</v>
      </c>
      <c r="V127" s="78">
        <f t="shared" si="155"/>
        <v>0</v>
      </c>
      <c r="W127" s="78">
        <f t="shared" si="156"/>
        <v>0</v>
      </c>
      <c r="X127" s="78">
        <f t="shared" si="157"/>
        <v>0</v>
      </c>
      <c r="Y127" s="78">
        <f t="shared" si="158"/>
        <v>0</v>
      </c>
      <c r="Z127" s="78">
        <f t="shared" si="159"/>
        <v>0</v>
      </c>
      <c r="AA127" s="78">
        <f t="shared" si="160"/>
        <v>0</v>
      </c>
      <c r="AB127" s="78">
        <f t="shared" si="161"/>
        <v>0</v>
      </c>
      <c r="AC127" s="91">
        <f t="shared" si="162"/>
        <v>0</v>
      </c>
    </row>
    <row r="128" spans="1:29" s="24" customFormat="1" ht="15.75" customHeight="1">
      <c r="A128" s="60">
        <f t="shared" si="163"/>
        <v>107</v>
      </c>
      <c r="B128" s="90" t="s">
        <v>196</v>
      </c>
      <c r="C128" s="56">
        <v>41944</v>
      </c>
      <c r="D128" s="58">
        <f>VLOOKUP(C128,data!$A$26:$B$61,2)</f>
        <v>1.07</v>
      </c>
      <c r="E128" s="78">
        <f>VLOOKUP(C128,data!F$7:$H$22,3)</f>
        <v>100</v>
      </c>
      <c r="F128" s="78">
        <f>VLOOKUP(C128,data!F$7:$H$22,2)</f>
        <v>0</v>
      </c>
      <c r="G128" s="78">
        <f t="shared" si="148"/>
        <v>107</v>
      </c>
      <c r="H128" s="78">
        <f>ROUND((E128+F128)*data!$B$63,0)</f>
        <v>20</v>
      </c>
      <c r="I128" s="78">
        <f t="shared" si="149"/>
        <v>25</v>
      </c>
      <c r="J128" s="78">
        <f t="shared" si="150"/>
        <v>400</v>
      </c>
      <c r="K128" s="78">
        <f t="shared" si="151"/>
        <v>652</v>
      </c>
      <c r="L128" s="78">
        <f>VLOOKUP(K128,cal2!$O$64:$P$69,2)</f>
        <v>0</v>
      </c>
      <c r="M128" s="78">
        <f>VLOOKUP(C128,data!$A$7:$C$22,3)</f>
        <v>100</v>
      </c>
      <c r="N128" s="78">
        <f>VLOOKUP(C128,data!$A$7:$C$22,2)</f>
        <v>0</v>
      </c>
      <c r="O128" s="78">
        <f t="shared" si="152"/>
        <v>107</v>
      </c>
      <c r="P128" s="78">
        <f>ROUND((M128+N128)*data!$B$63,0)</f>
        <v>20</v>
      </c>
      <c r="Q128" s="78">
        <f>IF(data!$B$63&lt;15%,0,VLOOKUP((M128+N128),cal2!$H$25:$I$28,2))</f>
        <v>25</v>
      </c>
      <c r="R128" s="78">
        <f t="shared" si="164"/>
        <v>400</v>
      </c>
      <c r="S128" s="78">
        <f t="shared" si="153"/>
        <v>652</v>
      </c>
      <c r="T128" s="78">
        <f>VLOOKUP(S128,cal2!$O$64:$P$69,2)</f>
        <v>0</v>
      </c>
      <c r="U128" s="78">
        <f t="shared" si="154"/>
        <v>0</v>
      </c>
      <c r="V128" s="78">
        <f t="shared" si="155"/>
        <v>0</v>
      </c>
      <c r="W128" s="78">
        <f t="shared" si="156"/>
        <v>0</v>
      </c>
      <c r="X128" s="78">
        <f t="shared" si="157"/>
        <v>0</v>
      </c>
      <c r="Y128" s="78">
        <f t="shared" si="158"/>
        <v>0</v>
      </c>
      <c r="Z128" s="78">
        <f t="shared" si="159"/>
        <v>0</v>
      </c>
      <c r="AA128" s="78">
        <f t="shared" si="160"/>
        <v>0</v>
      </c>
      <c r="AB128" s="78">
        <f t="shared" si="161"/>
        <v>0</v>
      </c>
      <c r="AC128" s="91">
        <f t="shared" si="162"/>
        <v>0</v>
      </c>
    </row>
    <row r="129" spans="1:29" s="24" customFormat="1" ht="15.75" customHeight="1">
      <c r="A129" s="60">
        <f t="shared" si="163"/>
        <v>108</v>
      </c>
      <c r="B129" s="90" t="s">
        <v>197</v>
      </c>
      <c r="C129" s="56">
        <v>41974</v>
      </c>
      <c r="D129" s="58">
        <f>VLOOKUP(C129,data!$A$26:$B$61,2)</f>
        <v>1.07</v>
      </c>
      <c r="E129" s="78">
        <f>VLOOKUP(C129,data!F$7:$H$22,3)</f>
        <v>100</v>
      </c>
      <c r="F129" s="78">
        <f>VLOOKUP(C129,data!F$7:$H$22,2)</f>
        <v>0</v>
      </c>
      <c r="G129" s="78">
        <f t="shared" si="148"/>
        <v>107</v>
      </c>
      <c r="H129" s="78">
        <f>ROUND((E129+F129)*data!$B$63,0)</f>
        <v>20</v>
      </c>
      <c r="I129" s="78">
        <f t="shared" si="149"/>
        <v>25</v>
      </c>
      <c r="J129" s="78">
        <f t="shared" si="150"/>
        <v>400</v>
      </c>
      <c r="K129" s="78">
        <f t="shared" si="151"/>
        <v>652</v>
      </c>
      <c r="L129" s="78">
        <f>VLOOKUP(K129,cal2!$O$64:$P$69,2)</f>
        <v>0</v>
      </c>
      <c r="M129" s="78">
        <f>VLOOKUP(C129,data!$A$7:$C$22,3)</f>
        <v>100</v>
      </c>
      <c r="N129" s="78">
        <f>VLOOKUP(C129,data!$A$7:$C$22,2)</f>
        <v>0</v>
      </c>
      <c r="O129" s="78">
        <f t="shared" si="152"/>
        <v>107</v>
      </c>
      <c r="P129" s="78">
        <f>ROUND((M129+N129)*data!$B$63,0)</f>
        <v>20</v>
      </c>
      <c r="Q129" s="78">
        <f>IF(data!$B$63&lt;15%,0,VLOOKUP((M129+N129),cal2!$H$25:$I$28,2))</f>
        <v>25</v>
      </c>
      <c r="R129" s="78">
        <f t="shared" si="164"/>
        <v>400</v>
      </c>
      <c r="S129" s="78">
        <f t="shared" si="153"/>
        <v>652</v>
      </c>
      <c r="T129" s="78">
        <f>VLOOKUP(S129,cal2!$O$64:$P$69,2)</f>
        <v>0</v>
      </c>
      <c r="U129" s="78">
        <f t="shared" si="154"/>
        <v>0</v>
      </c>
      <c r="V129" s="78">
        <f t="shared" si="155"/>
        <v>0</v>
      </c>
      <c r="W129" s="78">
        <f t="shared" si="156"/>
        <v>0</v>
      </c>
      <c r="X129" s="78">
        <f t="shared" si="157"/>
        <v>0</v>
      </c>
      <c r="Y129" s="78">
        <f t="shared" si="158"/>
        <v>0</v>
      </c>
      <c r="Z129" s="78">
        <f t="shared" si="159"/>
        <v>0</v>
      </c>
      <c r="AA129" s="78">
        <f t="shared" si="160"/>
        <v>0</v>
      </c>
      <c r="AB129" s="78">
        <f t="shared" si="161"/>
        <v>0</v>
      </c>
      <c r="AC129" s="91">
        <f t="shared" si="162"/>
        <v>0</v>
      </c>
    </row>
    <row r="130" spans="1:29" s="24" customFormat="1" ht="15.75" customHeight="1">
      <c r="A130" s="60">
        <f t="shared" si="163"/>
        <v>109</v>
      </c>
      <c r="B130" s="90" t="s">
        <v>198</v>
      </c>
      <c r="C130" s="56">
        <v>42005</v>
      </c>
      <c r="D130" s="58">
        <f>VLOOKUP(C130,data!$A$26:$B$61,2)</f>
        <v>1.13</v>
      </c>
      <c r="E130" s="78">
        <f>VLOOKUP(C130,data!F$7:$H$22,3)</f>
        <v>100</v>
      </c>
      <c r="F130" s="78">
        <f>VLOOKUP(C130,data!F$7:$H$22,2)</f>
        <v>0</v>
      </c>
      <c r="G130" s="78">
        <f t="shared" si="148"/>
        <v>113</v>
      </c>
      <c r="H130" s="78">
        <f>ROUND((E130+F130)*data!$B$63,0)</f>
        <v>20</v>
      </c>
      <c r="I130" s="78">
        <f t="shared" si="149"/>
        <v>25</v>
      </c>
      <c r="J130" s="78">
        <f t="shared" si="150"/>
        <v>400</v>
      </c>
      <c r="K130" s="78">
        <f t="shared" si="151"/>
        <v>658</v>
      </c>
      <c r="L130" s="78">
        <f>VLOOKUP(K130,cal2!$O$64:$P$69,2)</f>
        <v>0</v>
      </c>
      <c r="M130" s="78">
        <f>VLOOKUP(C130,data!$A$7:$C$22,3)</f>
        <v>100</v>
      </c>
      <c r="N130" s="78">
        <f>VLOOKUP(C130,data!$A$7:$C$22,2)</f>
        <v>0</v>
      </c>
      <c r="O130" s="78">
        <f t="shared" si="152"/>
        <v>113</v>
      </c>
      <c r="P130" s="78">
        <f>ROUND((M130+N130)*data!$B$63,0)</f>
        <v>20</v>
      </c>
      <c r="Q130" s="78">
        <f>IF(data!$B$63&lt;15%,0,VLOOKUP((M130+N130),cal2!$H$25:$I$28,2))</f>
        <v>25</v>
      </c>
      <c r="R130" s="78">
        <f t="shared" si="164"/>
        <v>400</v>
      </c>
      <c r="S130" s="78">
        <f t="shared" si="153"/>
        <v>658</v>
      </c>
      <c r="T130" s="78">
        <f>VLOOKUP(S130,cal2!$O$64:$P$69,2)</f>
        <v>0</v>
      </c>
      <c r="U130" s="78">
        <f t="shared" si="154"/>
        <v>0</v>
      </c>
      <c r="V130" s="78">
        <f t="shared" si="155"/>
        <v>0</v>
      </c>
      <c r="W130" s="78">
        <f t="shared" si="156"/>
        <v>0</v>
      </c>
      <c r="X130" s="78">
        <f t="shared" si="157"/>
        <v>0</v>
      </c>
      <c r="Y130" s="78">
        <f t="shared" si="158"/>
        <v>0</v>
      </c>
      <c r="Z130" s="78">
        <f t="shared" si="159"/>
        <v>0</v>
      </c>
      <c r="AA130" s="78">
        <f t="shared" si="160"/>
        <v>0</v>
      </c>
      <c r="AB130" s="78">
        <f t="shared" si="161"/>
        <v>0</v>
      </c>
      <c r="AC130" s="91">
        <f t="shared" si="162"/>
        <v>0</v>
      </c>
    </row>
    <row r="131" spans="1:29" s="24" customFormat="1" ht="15.75" customHeight="1">
      <c r="A131" s="60">
        <f t="shared" si="163"/>
        <v>110</v>
      </c>
      <c r="B131" s="90" t="s">
        <v>199</v>
      </c>
      <c r="C131" s="56">
        <v>42036</v>
      </c>
      <c r="D131" s="58">
        <f>VLOOKUP(C131,data!$A$26:$B$61,2)</f>
        <v>1.13</v>
      </c>
      <c r="E131" s="78">
        <f>VLOOKUP(C131,data!F$7:$H$22,3)</f>
        <v>100</v>
      </c>
      <c r="F131" s="78">
        <f>VLOOKUP(C131,data!F$7:$H$22,2)</f>
        <v>0</v>
      </c>
      <c r="G131" s="78">
        <f t="shared" si="148"/>
        <v>113</v>
      </c>
      <c r="H131" s="78">
        <f>ROUND((E131+F131)*data!$B$63,0)</f>
        <v>20</v>
      </c>
      <c r="I131" s="78">
        <f t="shared" si="149"/>
        <v>25</v>
      </c>
      <c r="J131" s="78">
        <f t="shared" si="150"/>
        <v>400</v>
      </c>
      <c r="K131" s="78">
        <f t="shared" si="151"/>
        <v>658</v>
      </c>
      <c r="L131" s="78">
        <f>IF(L120&gt;199,300,(VLOOKUP(K131,cal2!$O$64:$P$69,2)))</f>
        <v>0</v>
      </c>
      <c r="M131" s="78">
        <f>VLOOKUP(C131,data!$A$7:$C$22,3)</f>
        <v>100</v>
      </c>
      <c r="N131" s="78">
        <f>VLOOKUP(C131,data!$A$7:$C$22,2)</f>
        <v>0</v>
      </c>
      <c r="O131" s="78">
        <f t="shared" si="152"/>
        <v>113</v>
      </c>
      <c r="P131" s="78">
        <f>ROUND((M131+N131)*data!$B$63,0)</f>
        <v>20</v>
      </c>
      <c r="Q131" s="78">
        <f>IF(data!$B$63&lt;15%,0,VLOOKUP((M131+N131),cal2!$H$25:$I$28,2))</f>
        <v>25</v>
      </c>
      <c r="R131" s="78">
        <f t="shared" si="164"/>
        <v>400</v>
      </c>
      <c r="S131" s="78">
        <f t="shared" si="153"/>
        <v>658</v>
      </c>
      <c r="T131" s="78">
        <f>IF(T120&gt;199,300,(VLOOKUP(S131,cal2!$O$64:$P$69,2)))</f>
        <v>0</v>
      </c>
      <c r="U131" s="78">
        <f t="shared" si="154"/>
        <v>0</v>
      </c>
      <c r="V131" s="78">
        <f t="shared" si="155"/>
        <v>0</v>
      </c>
      <c r="W131" s="78">
        <f t="shared" si="156"/>
        <v>0</v>
      </c>
      <c r="X131" s="78">
        <f t="shared" si="157"/>
        <v>0</v>
      </c>
      <c r="Y131" s="78">
        <f t="shared" si="158"/>
        <v>0</v>
      </c>
      <c r="Z131" s="78">
        <f t="shared" si="159"/>
        <v>0</v>
      </c>
      <c r="AA131" s="78">
        <f t="shared" si="160"/>
        <v>0</v>
      </c>
      <c r="AB131" s="78">
        <f t="shared" si="161"/>
        <v>0</v>
      </c>
      <c r="AC131" s="85">
        <f t="shared" si="162"/>
        <v>0</v>
      </c>
    </row>
    <row r="132" spans="1:29" s="24" customFormat="1" ht="15.75" customHeight="1">
      <c r="A132" s="61"/>
      <c r="B132" s="86"/>
      <c r="C132" s="55" t="s">
        <v>152</v>
      </c>
      <c r="D132" s="55"/>
      <c r="E132" s="72">
        <f aca="true" t="shared" si="165" ref="E132:AC132">SUM(E120:E131)</f>
        <v>1200</v>
      </c>
      <c r="F132" s="72">
        <f t="shared" si="165"/>
        <v>0</v>
      </c>
      <c r="G132" s="72">
        <f t="shared" si="165"/>
        <v>1268</v>
      </c>
      <c r="H132" s="72">
        <f t="shared" si="165"/>
        <v>240</v>
      </c>
      <c r="I132" s="72">
        <f t="shared" si="165"/>
        <v>300</v>
      </c>
      <c r="J132" s="72">
        <f t="shared" si="165"/>
        <v>4550</v>
      </c>
      <c r="K132" s="72">
        <f t="shared" si="165"/>
        <v>7558</v>
      </c>
      <c r="L132" s="72">
        <f t="shared" si="165"/>
        <v>0</v>
      </c>
      <c r="M132" s="72">
        <f t="shared" si="165"/>
        <v>1200</v>
      </c>
      <c r="N132" s="72">
        <f t="shared" si="165"/>
        <v>0</v>
      </c>
      <c r="O132" s="72">
        <f t="shared" si="165"/>
        <v>1268</v>
      </c>
      <c r="P132" s="72">
        <f t="shared" si="165"/>
        <v>240</v>
      </c>
      <c r="Q132" s="72">
        <f t="shared" si="165"/>
        <v>300</v>
      </c>
      <c r="R132" s="72">
        <f t="shared" si="165"/>
        <v>4550</v>
      </c>
      <c r="S132" s="72">
        <f t="shared" si="165"/>
        <v>7558</v>
      </c>
      <c r="T132" s="72">
        <f t="shared" si="165"/>
        <v>0</v>
      </c>
      <c r="U132" s="72">
        <f t="shared" si="165"/>
        <v>0</v>
      </c>
      <c r="V132" s="72">
        <f t="shared" si="165"/>
        <v>0</v>
      </c>
      <c r="W132" s="72">
        <f t="shared" si="165"/>
        <v>0</v>
      </c>
      <c r="X132" s="72">
        <f t="shared" si="165"/>
        <v>0</v>
      </c>
      <c r="Y132" s="72">
        <f t="shared" si="165"/>
        <v>0</v>
      </c>
      <c r="Z132" s="72">
        <f t="shared" si="165"/>
        <v>0</v>
      </c>
      <c r="AA132" s="72">
        <f t="shared" si="165"/>
        <v>0</v>
      </c>
      <c r="AB132" s="72">
        <f t="shared" si="165"/>
        <v>0</v>
      </c>
      <c r="AC132" s="72">
        <f t="shared" si="165"/>
        <v>0</v>
      </c>
    </row>
    <row r="133" spans="1:29" s="24" customFormat="1" ht="15.75" customHeight="1">
      <c r="A133" s="62">
        <f>A131+1</f>
        <v>111</v>
      </c>
      <c r="B133" s="87" t="s">
        <v>188</v>
      </c>
      <c r="C133" s="56">
        <v>42064</v>
      </c>
      <c r="D133" s="58">
        <f>VLOOKUP(C133,data!$A$26:$B$61,2)</f>
        <v>1.13</v>
      </c>
      <c r="E133" s="79">
        <f>VLOOKUP(C133,data!F$7:$H$22,3)</f>
        <v>100</v>
      </c>
      <c r="F133" s="79">
        <f>VLOOKUP(C133,data!F$7:$H$22,2)</f>
        <v>0</v>
      </c>
      <c r="G133" s="78">
        <f aca="true" t="shared" si="166" ref="G133:G144">ROUND((E133+F133)*D133,0)</f>
        <v>113</v>
      </c>
      <c r="H133" s="78">
        <f>ROUND((E133+F133)*data!$B$63,0)</f>
        <v>20</v>
      </c>
      <c r="I133" s="78">
        <f aca="true" t="shared" si="167" ref="I133:I144">Q133</f>
        <v>25</v>
      </c>
      <c r="J133" s="78">
        <f aca="true" t="shared" si="168" ref="J133:J144">R133</f>
        <v>400</v>
      </c>
      <c r="K133" s="88">
        <f aca="true" t="shared" si="169" ref="K133:K144">SUM(E133:J133)</f>
        <v>658</v>
      </c>
      <c r="L133" s="78">
        <f>VLOOKUP(K133,cal2!$O$64:$P$69,2)</f>
        <v>0</v>
      </c>
      <c r="M133" s="79">
        <f>VLOOKUP(C133,data!$A$7:$C$22,3)</f>
        <v>100</v>
      </c>
      <c r="N133" s="79">
        <f>VLOOKUP(C133,data!$A$7:$C$22,2)</f>
        <v>0</v>
      </c>
      <c r="O133" s="78">
        <f aca="true" t="shared" si="170" ref="O133:O144">ROUND((M133+N133)*D133,0)</f>
        <v>113</v>
      </c>
      <c r="P133" s="78">
        <f>ROUND((M133+N133)*data!$B$63,0)</f>
        <v>20</v>
      </c>
      <c r="Q133" s="78">
        <f>IF(data!$B$63&lt;15%,0,VLOOKUP((M133+N133),cal2!$H$25:$I$28,2))</f>
        <v>25</v>
      </c>
      <c r="R133" s="78">
        <f>R131</f>
        <v>400</v>
      </c>
      <c r="S133" s="88">
        <f aca="true" t="shared" si="171" ref="S133:S144">SUM(M133:R133)</f>
        <v>658</v>
      </c>
      <c r="T133" s="78">
        <f>VLOOKUP(S133,cal2!$O$64:$P$69,2)</f>
        <v>0</v>
      </c>
      <c r="U133" s="88">
        <f aca="true" t="shared" si="172" ref="U133:U144">E133-M133</f>
        <v>0</v>
      </c>
      <c r="V133" s="88">
        <f aca="true" t="shared" si="173" ref="V133:V144">F133-N133</f>
        <v>0</v>
      </c>
      <c r="W133" s="88">
        <f aca="true" t="shared" si="174" ref="W133:W144">G133-O133</f>
        <v>0</v>
      </c>
      <c r="X133" s="88">
        <f aca="true" t="shared" si="175" ref="X133:X144">H133-P133</f>
        <v>0</v>
      </c>
      <c r="Y133" s="88">
        <f aca="true" t="shared" si="176" ref="Y133:Y144">I133-Q133</f>
        <v>0</v>
      </c>
      <c r="Z133" s="88">
        <f aca="true" t="shared" si="177" ref="Z133:Z144">J133-R133</f>
        <v>0</v>
      </c>
      <c r="AA133" s="88">
        <f aca="true" t="shared" si="178" ref="AA133:AA144">SUM(U133:Z133)</f>
        <v>0</v>
      </c>
      <c r="AB133" s="88">
        <f aca="true" t="shared" si="179" ref="AB133:AB144">L133-T133</f>
        <v>0</v>
      </c>
      <c r="AC133" s="89">
        <f aca="true" t="shared" si="180" ref="AC133:AC144">AA133-AB133</f>
        <v>0</v>
      </c>
    </row>
    <row r="134" spans="1:29" s="24" customFormat="1" ht="15.75" customHeight="1">
      <c r="A134" s="60">
        <f aca="true" t="shared" si="181" ref="A134:A144">A133+1</f>
        <v>112</v>
      </c>
      <c r="B134" s="90" t="s">
        <v>189</v>
      </c>
      <c r="C134" s="56">
        <v>42095</v>
      </c>
      <c r="D134" s="58">
        <f>VLOOKUP(C134,data!$A$26:$B$61,2)</f>
        <v>1.13</v>
      </c>
      <c r="E134" s="78">
        <f>VLOOKUP(C134,data!F$7:$H$22,3)</f>
        <v>100</v>
      </c>
      <c r="F134" s="78">
        <f>VLOOKUP(C134,data!F$7:$H$22,2)</f>
        <v>0</v>
      </c>
      <c r="G134" s="78">
        <f t="shared" si="166"/>
        <v>113</v>
      </c>
      <c r="H134" s="78">
        <f>ROUND((E134+F134)*data!$B$63,0)</f>
        <v>20</v>
      </c>
      <c r="I134" s="78">
        <f t="shared" si="167"/>
        <v>25</v>
      </c>
      <c r="J134" s="78">
        <f t="shared" si="168"/>
        <v>400</v>
      </c>
      <c r="K134" s="78">
        <f t="shared" si="169"/>
        <v>658</v>
      </c>
      <c r="L134" s="78">
        <f>VLOOKUP(K134,cal2!$O$64:$P$69,2)</f>
        <v>0</v>
      </c>
      <c r="M134" s="78">
        <f>VLOOKUP(C134,data!$A$7:$C$22,3)</f>
        <v>100</v>
      </c>
      <c r="N134" s="78">
        <f>VLOOKUP(C134,data!$A$7:$C$22,2)</f>
        <v>0</v>
      </c>
      <c r="O134" s="78">
        <f t="shared" si="170"/>
        <v>113</v>
      </c>
      <c r="P134" s="78">
        <f>ROUND((M134+N134)*data!$B$63,0)</f>
        <v>20</v>
      </c>
      <c r="Q134" s="78">
        <f>IF(data!$B$63&lt;15%,0,VLOOKUP((M134+N134),cal2!$H$25:$I$28,2))</f>
        <v>25</v>
      </c>
      <c r="R134" s="78">
        <f>R133</f>
        <v>400</v>
      </c>
      <c r="S134" s="78">
        <f t="shared" si="171"/>
        <v>658</v>
      </c>
      <c r="T134" s="78">
        <f>VLOOKUP(S134,cal2!$O$64:$P$69,2)</f>
        <v>0</v>
      </c>
      <c r="U134" s="78">
        <f t="shared" si="172"/>
        <v>0</v>
      </c>
      <c r="V134" s="78">
        <f t="shared" si="173"/>
        <v>0</v>
      </c>
      <c r="W134" s="78">
        <f t="shared" si="174"/>
        <v>0</v>
      </c>
      <c r="X134" s="78">
        <f t="shared" si="175"/>
        <v>0</v>
      </c>
      <c r="Y134" s="78">
        <f t="shared" si="176"/>
        <v>0</v>
      </c>
      <c r="Z134" s="78">
        <f t="shared" si="177"/>
        <v>0</v>
      </c>
      <c r="AA134" s="78">
        <f t="shared" si="178"/>
        <v>0</v>
      </c>
      <c r="AB134" s="78">
        <f t="shared" si="179"/>
        <v>0</v>
      </c>
      <c r="AC134" s="91">
        <f t="shared" si="180"/>
        <v>0</v>
      </c>
    </row>
    <row r="135" spans="1:29" s="24" customFormat="1" ht="15.75" customHeight="1">
      <c r="A135" s="60">
        <f t="shared" si="181"/>
        <v>113</v>
      </c>
      <c r="B135" s="90" t="s">
        <v>190</v>
      </c>
      <c r="C135" s="56">
        <v>42125</v>
      </c>
      <c r="D135" s="58">
        <f>VLOOKUP(C135,data!$A$26:$B$61,2)</f>
        <v>1.13</v>
      </c>
      <c r="E135" s="78">
        <f>VLOOKUP(C135,data!F$7:$H$22,3)</f>
        <v>100</v>
      </c>
      <c r="F135" s="78">
        <f>VLOOKUP(C135,data!F$7:$H$22,2)</f>
        <v>0</v>
      </c>
      <c r="G135" s="78">
        <f t="shared" si="166"/>
        <v>113</v>
      </c>
      <c r="H135" s="78">
        <f>ROUND((E135+F135)*data!$B$63,0)</f>
        <v>20</v>
      </c>
      <c r="I135" s="78">
        <f t="shared" si="167"/>
        <v>25</v>
      </c>
      <c r="J135" s="78">
        <f t="shared" si="168"/>
        <v>400</v>
      </c>
      <c r="K135" s="78">
        <f t="shared" si="169"/>
        <v>658</v>
      </c>
      <c r="L135" s="78">
        <f>VLOOKUP(K135,cal2!$O$64:$P$69,2)</f>
        <v>0</v>
      </c>
      <c r="M135" s="78">
        <f>VLOOKUP(C135,data!$A$7:$C$22,3)</f>
        <v>100</v>
      </c>
      <c r="N135" s="78">
        <f>VLOOKUP(C135,data!$A$7:$C$22,2)</f>
        <v>0</v>
      </c>
      <c r="O135" s="78">
        <f t="shared" si="170"/>
        <v>113</v>
      </c>
      <c r="P135" s="78">
        <f>ROUND((M135+N135)*data!$B$63,0)</f>
        <v>20</v>
      </c>
      <c r="Q135" s="78">
        <f>IF(data!$B$63&lt;15%,0,VLOOKUP((M135+N135),cal2!$H$25:$I$28,2))</f>
        <v>25</v>
      </c>
      <c r="R135" s="78">
        <f aca="true" t="shared" si="182" ref="R135:R144">R134</f>
        <v>400</v>
      </c>
      <c r="S135" s="78">
        <f t="shared" si="171"/>
        <v>658</v>
      </c>
      <c r="T135" s="78">
        <f>VLOOKUP(S135,cal2!$O$64:$P$69,2)</f>
        <v>0</v>
      </c>
      <c r="U135" s="78">
        <f t="shared" si="172"/>
        <v>0</v>
      </c>
      <c r="V135" s="78">
        <f t="shared" si="173"/>
        <v>0</v>
      </c>
      <c r="W135" s="78">
        <f t="shared" si="174"/>
        <v>0</v>
      </c>
      <c r="X135" s="78">
        <f t="shared" si="175"/>
        <v>0</v>
      </c>
      <c r="Y135" s="78">
        <f t="shared" si="176"/>
        <v>0</v>
      </c>
      <c r="Z135" s="78">
        <f t="shared" si="177"/>
        <v>0</v>
      </c>
      <c r="AA135" s="78">
        <f t="shared" si="178"/>
        <v>0</v>
      </c>
      <c r="AB135" s="78">
        <f t="shared" si="179"/>
        <v>0</v>
      </c>
      <c r="AC135" s="91">
        <f t="shared" si="180"/>
        <v>0</v>
      </c>
    </row>
    <row r="136" spans="1:29" s="24" customFormat="1" ht="15.75" customHeight="1">
      <c r="A136" s="60">
        <f t="shared" si="181"/>
        <v>114</v>
      </c>
      <c r="B136" s="90" t="s">
        <v>191</v>
      </c>
      <c r="C136" s="56">
        <v>42156</v>
      </c>
      <c r="D136" s="58">
        <f>VLOOKUP(C136,data!$A$26:$B$61,2)</f>
        <v>1.13</v>
      </c>
      <c r="E136" s="78">
        <f>VLOOKUP(C136,data!F$7:$H$22,3)</f>
        <v>100</v>
      </c>
      <c r="F136" s="78">
        <f>VLOOKUP(C136,data!F$7:$H$22,2)</f>
        <v>0</v>
      </c>
      <c r="G136" s="78">
        <f t="shared" si="166"/>
        <v>113</v>
      </c>
      <c r="H136" s="78">
        <f>ROUND((E136+F136)*data!$B$63,0)</f>
        <v>20</v>
      </c>
      <c r="I136" s="78">
        <f t="shared" si="167"/>
        <v>25</v>
      </c>
      <c r="J136" s="78">
        <f t="shared" si="168"/>
        <v>400</v>
      </c>
      <c r="K136" s="78">
        <f t="shared" si="169"/>
        <v>658</v>
      </c>
      <c r="L136" s="78">
        <f>VLOOKUP(K136,cal2!$O$64:$P$69,2)</f>
        <v>0</v>
      </c>
      <c r="M136" s="78">
        <f>VLOOKUP(C136,data!$A$7:$C$22,3)</f>
        <v>100</v>
      </c>
      <c r="N136" s="78">
        <f>VLOOKUP(C136,data!$A$7:$C$22,2)</f>
        <v>0</v>
      </c>
      <c r="O136" s="78">
        <f t="shared" si="170"/>
        <v>113</v>
      </c>
      <c r="P136" s="78">
        <f>ROUND((M136+N136)*data!$B$63,0)</f>
        <v>20</v>
      </c>
      <c r="Q136" s="78">
        <f>IF(data!$B$63&lt;15%,0,VLOOKUP((M136+N136),cal2!$H$25:$I$28,2))</f>
        <v>25</v>
      </c>
      <c r="R136" s="78">
        <f t="shared" si="182"/>
        <v>400</v>
      </c>
      <c r="S136" s="78">
        <f t="shared" si="171"/>
        <v>658</v>
      </c>
      <c r="T136" s="78">
        <f>VLOOKUP(S136,cal2!$O$64:$P$69,2)</f>
        <v>0</v>
      </c>
      <c r="U136" s="78">
        <f t="shared" si="172"/>
        <v>0</v>
      </c>
      <c r="V136" s="78">
        <f t="shared" si="173"/>
        <v>0</v>
      </c>
      <c r="W136" s="78">
        <f t="shared" si="174"/>
        <v>0</v>
      </c>
      <c r="X136" s="78">
        <f t="shared" si="175"/>
        <v>0</v>
      </c>
      <c r="Y136" s="78">
        <f t="shared" si="176"/>
        <v>0</v>
      </c>
      <c r="Z136" s="78">
        <f t="shared" si="177"/>
        <v>0</v>
      </c>
      <c r="AA136" s="78">
        <f t="shared" si="178"/>
        <v>0</v>
      </c>
      <c r="AB136" s="78">
        <f t="shared" si="179"/>
        <v>0</v>
      </c>
      <c r="AC136" s="91">
        <f t="shared" si="180"/>
        <v>0</v>
      </c>
    </row>
    <row r="137" spans="1:29" s="24" customFormat="1" ht="15.75" customHeight="1">
      <c r="A137" s="60">
        <f t="shared" si="181"/>
        <v>115</v>
      </c>
      <c r="B137" s="90" t="s">
        <v>192</v>
      </c>
      <c r="C137" s="56">
        <v>42186</v>
      </c>
      <c r="D137" s="58">
        <f>VLOOKUP(C137,data!$A$26:$B$61,2)</f>
        <v>1.19</v>
      </c>
      <c r="E137" s="78">
        <f>VLOOKUP(C137,data!F$7:$H$22,3)</f>
        <v>100</v>
      </c>
      <c r="F137" s="78">
        <f>VLOOKUP(C137,data!F$7:$H$22,2)</f>
        <v>0</v>
      </c>
      <c r="G137" s="78">
        <f t="shared" si="166"/>
        <v>119</v>
      </c>
      <c r="H137" s="78">
        <f>ROUND((E137+F137)*data!$B$63,0)</f>
        <v>20</v>
      </c>
      <c r="I137" s="78">
        <f t="shared" si="167"/>
        <v>25</v>
      </c>
      <c r="J137" s="78">
        <f t="shared" si="168"/>
        <v>400</v>
      </c>
      <c r="K137" s="78">
        <f t="shared" si="169"/>
        <v>664</v>
      </c>
      <c r="L137" s="78">
        <f>VLOOKUP(K137,cal2!$O$64:$P$69,2)</f>
        <v>0</v>
      </c>
      <c r="M137" s="78">
        <f>VLOOKUP(C137,data!$A$7:$C$22,3)</f>
        <v>100</v>
      </c>
      <c r="N137" s="78">
        <f>VLOOKUP(C137,data!$A$7:$C$22,2)</f>
        <v>0</v>
      </c>
      <c r="O137" s="78">
        <f t="shared" si="170"/>
        <v>119</v>
      </c>
      <c r="P137" s="78">
        <f>ROUND((M137+N137)*data!$B$63,0)</f>
        <v>20</v>
      </c>
      <c r="Q137" s="78">
        <f>IF(data!$B$63&lt;15%,0,VLOOKUP((M137+N137),cal2!$H$25:$I$28,2))</f>
        <v>25</v>
      </c>
      <c r="R137" s="78">
        <f t="shared" si="182"/>
        <v>400</v>
      </c>
      <c r="S137" s="78">
        <f t="shared" si="171"/>
        <v>664</v>
      </c>
      <c r="T137" s="78">
        <f>VLOOKUP(S137,cal2!$O$64:$P$69,2)</f>
        <v>0</v>
      </c>
      <c r="U137" s="78">
        <f t="shared" si="172"/>
        <v>0</v>
      </c>
      <c r="V137" s="78">
        <f t="shared" si="173"/>
        <v>0</v>
      </c>
      <c r="W137" s="78">
        <f t="shared" si="174"/>
        <v>0</v>
      </c>
      <c r="X137" s="78">
        <f t="shared" si="175"/>
        <v>0</v>
      </c>
      <c r="Y137" s="78">
        <f t="shared" si="176"/>
        <v>0</v>
      </c>
      <c r="Z137" s="78">
        <f t="shared" si="177"/>
        <v>0</v>
      </c>
      <c r="AA137" s="78">
        <f t="shared" si="178"/>
        <v>0</v>
      </c>
      <c r="AB137" s="78">
        <f t="shared" si="179"/>
        <v>0</v>
      </c>
      <c r="AC137" s="91">
        <f t="shared" si="180"/>
        <v>0</v>
      </c>
    </row>
    <row r="138" spans="1:29" s="24" customFormat="1" ht="15.75" customHeight="1">
      <c r="A138" s="60">
        <f t="shared" si="181"/>
        <v>116</v>
      </c>
      <c r="B138" s="90" t="s">
        <v>193</v>
      </c>
      <c r="C138" s="56">
        <v>42217</v>
      </c>
      <c r="D138" s="58">
        <f>VLOOKUP(C138,data!$A$26:$B$61,2)</f>
        <v>1.19</v>
      </c>
      <c r="E138" s="78">
        <f>VLOOKUP(C138,data!F$7:$H$22,3)</f>
        <v>100</v>
      </c>
      <c r="F138" s="78">
        <f>VLOOKUP(C138,data!F$7:$H$22,2)</f>
        <v>0</v>
      </c>
      <c r="G138" s="78">
        <f t="shared" si="166"/>
        <v>119</v>
      </c>
      <c r="H138" s="78">
        <f>ROUND((E138+F138)*data!$B$63,0)</f>
        <v>20</v>
      </c>
      <c r="I138" s="78">
        <f t="shared" si="167"/>
        <v>25</v>
      </c>
      <c r="J138" s="78">
        <f t="shared" si="168"/>
        <v>400</v>
      </c>
      <c r="K138" s="78">
        <f t="shared" si="169"/>
        <v>664</v>
      </c>
      <c r="L138" s="78">
        <f>VLOOKUP(K138,cal2!$O$64:$P$69,2)</f>
        <v>0</v>
      </c>
      <c r="M138" s="78">
        <f>VLOOKUP(C138,data!$A$7:$C$22,3)</f>
        <v>100</v>
      </c>
      <c r="N138" s="78">
        <f>VLOOKUP(C138,data!$A$7:$C$22,2)</f>
        <v>0</v>
      </c>
      <c r="O138" s="78">
        <f t="shared" si="170"/>
        <v>119</v>
      </c>
      <c r="P138" s="78">
        <f>ROUND((M138+N138)*data!$B$63,0)</f>
        <v>20</v>
      </c>
      <c r="Q138" s="78">
        <f>IF(data!$B$63&lt;15%,0,VLOOKUP((M138+N138),cal2!$H$25:$I$28,2))</f>
        <v>25</v>
      </c>
      <c r="R138" s="78">
        <f t="shared" si="182"/>
        <v>400</v>
      </c>
      <c r="S138" s="78">
        <f t="shared" si="171"/>
        <v>664</v>
      </c>
      <c r="T138" s="78">
        <f>VLOOKUP(S138,cal2!$O$64:$P$69,2)</f>
        <v>0</v>
      </c>
      <c r="U138" s="78">
        <f t="shared" si="172"/>
        <v>0</v>
      </c>
      <c r="V138" s="78">
        <f t="shared" si="173"/>
        <v>0</v>
      </c>
      <c r="W138" s="78">
        <f t="shared" si="174"/>
        <v>0</v>
      </c>
      <c r="X138" s="78">
        <f t="shared" si="175"/>
        <v>0</v>
      </c>
      <c r="Y138" s="78">
        <f t="shared" si="176"/>
        <v>0</v>
      </c>
      <c r="Z138" s="78">
        <f t="shared" si="177"/>
        <v>0</v>
      </c>
      <c r="AA138" s="78">
        <f t="shared" si="178"/>
        <v>0</v>
      </c>
      <c r="AB138" s="78">
        <f t="shared" si="179"/>
        <v>0</v>
      </c>
      <c r="AC138" s="91">
        <f t="shared" si="180"/>
        <v>0</v>
      </c>
    </row>
    <row r="139" spans="1:29" s="24" customFormat="1" ht="15.75" customHeight="1">
      <c r="A139" s="60">
        <f t="shared" si="181"/>
        <v>117</v>
      </c>
      <c r="B139" s="90" t="s">
        <v>194</v>
      </c>
      <c r="C139" s="56">
        <v>42248</v>
      </c>
      <c r="D139" s="58">
        <f>VLOOKUP(C139,data!$A$26:$B$61,2)</f>
        <v>1.19</v>
      </c>
      <c r="E139" s="78">
        <f>VLOOKUP(C139,data!F$7:$H$22,3)</f>
        <v>100</v>
      </c>
      <c r="F139" s="78">
        <f>VLOOKUP(C139,data!F$7:$H$22,2)</f>
        <v>0</v>
      </c>
      <c r="G139" s="78">
        <f t="shared" si="166"/>
        <v>119</v>
      </c>
      <c r="H139" s="78">
        <f>ROUND((E139+F139)*data!$B$63,0)</f>
        <v>20</v>
      </c>
      <c r="I139" s="78">
        <f t="shared" si="167"/>
        <v>25</v>
      </c>
      <c r="J139" s="78">
        <f t="shared" si="168"/>
        <v>400</v>
      </c>
      <c r="K139" s="78">
        <f t="shared" si="169"/>
        <v>664</v>
      </c>
      <c r="L139" s="78">
        <f>VLOOKUP(K139,cal2!$O$64:$P$69,2)</f>
        <v>0</v>
      </c>
      <c r="M139" s="78">
        <f>VLOOKUP(C139,data!$A$7:$C$22,3)</f>
        <v>100</v>
      </c>
      <c r="N139" s="78">
        <f>VLOOKUP(C139,data!$A$7:$C$22,2)</f>
        <v>0</v>
      </c>
      <c r="O139" s="78">
        <f t="shared" si="170"/>
        <v>119</v>
      </c>
      <c r="P139" s="78">
        <f>ROUND((M139+N139)*data!$B$63,0)</f>
        <v>20</v>
      </c>
      <c r="Q139" s="78">
        <f>IF(data!$B$63&lt;15%,0,VLOOKUP((M139+N139),cal2!$H$25:$I$28,2))</f>
        <v>25</v>
      </c>
      <c r="R139" s="78">
        <f t="shared" si="182"/>
        <v>400</v>
      </c>
      <c r="S139" s="78">
        <f t="shared" si="171"/>
        <v>664</v>
      </c>
      <c r="T139" s="78">
        <f>VLOOKUP(S139,cal2!$O$64:$P$69,2)</f>
        <v>0</v>
      </c>
      <c r="U139" s="78">
        <f t="shared" si="172"/>
        <v>0</v>
      </c>
      <c r="V139" s="78">
        <f t="shared" si="173"/>
        <v>0</v>
      </c>
      <c r="W139" s="78">
        <f t="shared" si="174"/>
        <v>0</v>
      </c>
      <c r="X139" s="78">
        <f t="shared" si="175"/>
        <v>0</v>
      </c>
      <c r="Y139" s="78">
        <f t="shared" si="176"/>
        <v>0</v>
      </c>
      <c r="Z139" s="78">
        <f t="shared" si="177"/>
        <v>0</v>
      </c>
      <c r="AA139" s="78">
        <f t="shared" si="178"/>
        <v>0</v>
      </c>
      <c r="AB139" s="78">
        <f t="shared" si="179"/>
        <v>0</v>
      </c>
      <c r="AC139" s="91">
        <f t="shared" si="180"/>
        <v>0</v>
      </c>
    </row>
    <row r="140" spans="1:29" s="24" customFormat="1" ht="15.75" customHeight="1">
      <c r="A140" s="60">
        <f t="shared" si="181"/>
        <v>118</v>
      </c>
      <c r="B140" s="90" t="s">
        <v>195</v>
      </c>
      <c r="C140" s="56">
        <v>42278</v>
      </c>
      <c r="D140" s="58">
        <f>VLOOKUP(C140,data!$A$26:$B$61,2)</f>
        <v>1.19</v>
      </c>
      <c r="E140" s="78">
        <f>VLOOKUP(C140,data!F$7:$H$22,3)</f>
        <v>100</v>
      </c>
      <c r="F140" s="78">
        <f>VLOOKUP(C140,data!F$7:$H$22,2)</f>
        <v>0</v>
      </c>
      <c r="G140" s="78">
        <f t="shared" si="166"/>
        <v>119</v>
      </c>
      <c r="H140" s="78">
        <f>ROUND((E140+F140)*data!$B$63,0)</f>
        <v>20</v>
      </c>
      <c r="I140" s="78">
        <f t="shared" si="167"/>
        <v>25</v>
      </c>
      <c r="J140" s="78">
        <f t="shared" si="168"/>
        <v>400</v>
      </c>
      <c r="K140" s="78">
        <f t="shared" si="169"/>
        <v>664</v>
      </c>
      <c r="L140" s="78">
        <f>VLOOKUP(K140,cal2!$O$64:$P$69,2)</f>
        <v>0</v>
      </c>
      <c r="M140" s="78">
        <f>VLOOKUP(C140,data!$A$7:$C$22,3)</f>
        <v>100</v>
      </c>
      <c r="N140" s="78">
        <f>VLOOKUP(C140,data!$A$7:$C$22,2)</f>
        <v>0</v>
      </c>
      <c r="O140" s="78">
        <f t="shared" si="170"/>
        <v>119</v>
      </c>
      <c r="P140" s="78">
        <f>ROUND((M140+N140)*data!$B$63,0)</f>
        <v>20</v>
      </c>
      <c r="Q140" s="78">
        <f>IF(data!$B$63&lt;15%,0,VLOOKUP((M140+N140),cal2!$H$25:$I$28,2))</f>
        <v>25</v>
      </c>
      <c r="R140" s="78">
        <f t="shared" si="182"/>
        <v>400</v>
      </c>
      <c r="S140" s="78">
        <f t="shared" si="171"/>
        <v>664</v>
      </c>
      <c r="T140" s="78">
        <f>VLOOKUP(S140,cal2!$O$64:$P$69,2)</f>
        <v>0</v>
      </c>
      <c r="U140" s="78">
        <f t="shared" si="172"/>
        <v>0</v>
      </c>
      <c r="V140" s="78">
        <f t="shared" si="173"/>
        <v>0</v>
      </c>
      <c r="W140" s="78">
        <f t="shared" si="174"/>
        <v>0</v>
      </c>
      <c r="X140" s="78">
        <f t="shared" si="175"/>
        <v>0</v>
      </c>
      <c r="Y140" s="78">
        <f t="shared" si="176"/>
        <v>0</v>
      </c>
      <c r="Z140" s="78">
        <f t="shared" si="177"/>
        <v>0</v>
      </c>
      <c r="AA140" s="78">
        <f t="shared" si="178"/>
        <v>0</v>
      </c>
      <c r="AB140" s="78">
        <f t="shared" si="179"/>
        <v>0</v>
      </c>
      <c r="AC140" s="91">
        <f t="shared" si="180"/>
        <v>0</v>
      </c>
    </row>
    <row r="141" spans="1:29" s="24" customFormat="1" ht="15.75" customHeight="1">
      <c r="A141" s="60">
        <f t="shared" si="181"/>
        <v>119</v>
      </c>
      <c r="B141" s="90" t="s">
        <v>196</v>
      </c>
      <c r="C141" s="56">
        <v>42309</v>
      </c>
      <c r="D141" s="58">
        <f>VLOOKUP(C141,data!$A$26:$B$61,2)</f>
        <v>1.19</v>
      </c>
      <c r="E141" s="78">
        <f>VLOOKUP(C141,data!F$7:$H$22,3)</f>
        <v>100</v>
      </c>
      <c r="F141" s="78">
        <f>VLOOKUP(C141,data!F$7:$H$22,2)</f>
        <v>0</v>
      </c>
      <c r="G141" s="78">
        <f t="shared" si="166"/>
        <v>119</v>
      </c>
      <c r="H141" s="78">
        <f>ROUND((E141+F141)*data!$B$63,0)</f>
        <v>20</v>
      </c>
      <c r="I141" s="78">
        <f t="shared" si="167"/>
        <v>25</v>
      </c>
      <c r="J141" s="78">
        <f t="shared" si="168"/>
        <v>400</v>
      </c>
      <c r="K141" s="78">
        <f t="shared" si="169"/>
        <v>664</v>
      </c>
      <c r="L141" s="78">
        <f>VLOOKUP(K141,cal2!$O$64:$P$69,2)</f>
        <v>0</v>
      </c>
      <c r="M141" s="78">
        <f>VLOOKUP(C141,data!$A$7:$C$22,3)</f>
        <v>100</v>
      </c>
      <c r="N141" s="78">
        <f>VLOOKUP(C141,data!$A$7:$C$22,2)</f>
        <v>0</v>
      </c>
      <c r="O141" s="78">
        <f t="shared" si="170"/>
        <v>119</v>
      </c>
      <c r="P141" s="78">
        <f>ROUND((M141+N141)*data!$B$63,0)</f>
        <v>20</v>
      </c>
      <c r="Q141" s="78">
        <f>IF(data!$B$63&lt;15%,0,VLOOKUP((M141+N141),cal2!$H$25:$I$28,2))</f>
        <v>25</v>
      </c>
      <c r="R141" s="78">
        <f t="shared" si="182"/>
        <v>400</v>
      </c>
      <c r="S141" s="78">
        <f t="shared" si="171"/>
        <v>664</v>
      </c>
      <c r="T141" s="78">
        <f>VLOOKUP(S141,cal2!$O$64:$P$69,2)</f>
        <v>0</v>
      </c>
      <c r="U141" s="78">
        <f t="shared" si="172"/>
        <v>0</v>
      </c>
      <c r="V141" s="78">
        <f t="shared" si="173"/>
        <v>0</v>
      </c>
      <c r="W141" s="78">
        <f t="shared" si="174"/>
        <v>0</v>
      </c>
      <c r="X141" s="78">
        <f t="shared" si="175"/>
        <v>0</v>
      </c>
      <c r="Y141" s="78">
        <f t="shared" si="176"/>
        <v>0</v>
      </c>
      <c r="Z141" s="78">
        <f t="shared" si="177"/>
        <v>0</v>
      </c>
      <c r="AA141" s="78">
        <f t="shared" si="178"/>
        <v>0</v>
      </c>
      <c r="AB141" s="78">
        <f t="shared" si="179"/>
        <v>0</v>
      </c>
      <c r="AC141" s="91">
        <f t="shared" si="180"/>
        <v>0</v>
      </c>
    </row>
    <row r="142" spans="1:29" s="24" customFormat="1" ht="15.75" customHeight="1">
      <c r="A142" s="60">
        <f t="shared" si="181"/>
        <v>120</v>
      </c>
      <c r="B142" s="90" t="s">
        <v>197</v>
      </c>
      <c r="C142" s="56">
        <v>42339</v>
      </c>
      <c r="D142" s="58">
        <f>VLOOKUP(C142,data!$A$26:$B$61,2)</f>
        <v>1.19</v>
      </c>
      <c r="E142" s="78">
        <f>VLOOKUP(C142,data!F$7:$H$22,3)</f>
        <v>100</v>
      </c>
      <c r="F142" s="78">
        <f>VLOOKUP(C142,data!F$7:$H$22,2)</f>
        <v>0</v>
      </c>
      <c r="G142" s="78">
        <f t="shared" si="166"/>
        <v>119</v>
      </c>
      <c r="H142" s="78">
        <f>ROUND((E142+F142)*data!$B$63,0)</f>
        <v>20</v>
      </c>
      <c r="I142" s="78">
        <f t="shared" si="167"/>
        <v>25</v>
      </c>
      <c r="J142" s="78">
        <f t="shared" si="168"/>
        <v>400</v>
      </c>
      <c r="K142" s="78">
        <f t="shared" si="169"/>
        <v>664</v>
      </c>
      <c r="L142" s="78">
        <f>VLOOKUP(K142,cal2!$O$64:$P$69,2)</f>
        <v>0</v>
      </c>
      <c r="M142" s="78">
        <f>VLOOKUP(C142,data!$A$7:$C$22,3)</f>
        <v>100</v>
      </c>
      <c r="N142" s="78">
        <f>VLOOKUP(C142,data!$A$7:$C$22,2)</f>
        <v>0</v>
      </c>
      <c r="O142" s="78">
        <f t="shared" si="170"/>
        <v>119</v>
      </c>
      <c r="P142" s="78">
        <f>ROUND((M142+N142)*data!$B$63,0)</f>
        <v>20</v>
      </c>
      <c r="Q142" s="78">
        <f>IF(data!$B$63&lt;15%,0,VLOOKUP((M142+N142),cal2!$H$25:$I$28,2))</f>
        <v>25</v>
      </c>
      <c r="R142" s="78">
        <f t="shared" si="182"/>
        <v>400</v>
      </c>
      <c r="S142" s="78">
        <f t="shared" si="171"/>
        <v>664</v>
      </c>
      <c r="T142" s="78">
        <f>VLOOKUP(S142,cal2!$O$64:$P$69,2)</f>
        <v>0</v>
      </c>
      <c r="U142" s="78">
        <f t="shared" si="172"/>
        <v>0</v>
      </c>
      <c r="V142" s="78">
        <f t="shared" si="173"/>
        <v>0</v>
      </c>
      <c r="W142" s="78">
        <f t="shared" si="174"/>
        <v>0</v>
      </c>
      <c r="X142" s="78">
        <f t="shared" si="175"/>
        <v>0</v>
      </c>
      <c r="Y142" s="78">
        <f t="shared" si="176"/>
        <v>0</v>
      </c>
      <c r="Z142" s="78">
        <f t="shared" si="177"/>
        <v>0</v>
      </c>
      <c r="AA142" s="78">
        <f t="shared" si="178"/>
        <v>0</v>
      </c>
      <c r="AB142" s="78">
        <f t="shared" si="179"/>
        <v>0</v>
      </c>
      <c r="AC142" s="91">
        <f t="shared" si="180"/>
        <v>0</v>
      </c>
    </row>
    <row r="143" spans="1:29" s="24" customFormat="1" ht="15.75" customHeight="1">
      <c r="A143" s="60">
        <f t="shared" si="181"/>
        <v>121</v>
      </c>
      <c r="B143" s="90" t="s">
        <v>198</v>
      </c>
      <c r="C143" s="56">
        <v>42370</v>
      </c>
      <c r="D143" s="58">
        <f>VLOOKUP(C143,data!$A$26:$B$61,2)</f>
        <v>1.25</v>
      </c>
      <c r="E143" s="78">
        <f>VLOOKUP(C143,data!F$7:$H$22,3)</f>
        <v>100</v>
      </c>
      <c r="F143" s="78">
        <f>VLOOKUP(C143,data!F$7:$H$22,2)</f>
        <v>0</v>
      </c>
      <c r="G143" s="78">
        <f t="shared" si="166"/>
        <v>125</v>
      </c>
      <c r="H143" s="78">
        <f>ROUND((E143+F143)*data!$B$63,0)</f>
        <v>20</v>
      </c>
      <c r="I143" s="78">
        <f t="shared" si="167"/>
        <v>25</v>
      </c>
      <c r="J143" s="78">
        <f t="shared" si="168"/>
        <v>400</v>
      </c>
      <c r="K143" s="78">
        <f t="shared" si="169"/>
        <v>670</v>
      </c>
      <c r="L143" s="78">
        <f>VLOOKUP(K143,cal2!$O$64:$P$69,2)</f>
        <v>0</v>
      </c>
      <c r="M143" s="78">
        <f>VLOOKUP(C143,data!$A$7:$C$22,3)</f>
        <v>100</v>
      </c>
      <c r="N143" s="78">
        <f>VLOOKUP(C143,data!$A$7:$C$22,2)</f>
        <v>0</v>
      </c>
      <c r="O143" s="78">
        <f t="shared" si="170"/>
        <v>125</v>
      </c>
      <c r="P143" s="78">
        <f>ROUND((M143+N143)*data!$B$63,0)</f>
        <v>20</v>
      </c>
      <c r="Q143" s="78">
        <f>IF(data!$B$63&lt;15%,0,VLOOKUP((M143+N143),cal2!$H$25:$I$28,2))</f>
        <v>25</v>
      </c>
      <c r="R143" s="78">
        <f t="shared" si="182"/>
        <v>400</v>
      </c>
      <c r="S143" s="78">
        <f t="shared" si="171"/>
        <v>670</v>
      </c>
      <c r="T143" s="78">
        <f>VLOOKUP(S143,cal2!$O$64:$P$69,2)</f>
        <v>0</v>
      </c>
      <c r="U143" s="78">
        <f t="shared" si="172"/>
        <v>0</v>
      </c>
      <c r="V143" s="78">
        <f t="shared" si="173"/>
        <v>0</v>
      </c>
      <c r="W143" s="78">
        <f t="shared" si="174"/>
        <v>0</v>
      </c>
      <c r="X143" s="78">
        <f t="shared" si="175"/>
        <v>0</v>
      </c>
      <c r="Y143" s="78">
        <f t="shared" si="176"/>
        <v>0</v>
      </c>
      <c r="Z143" s="78">
        <f t="shared" si="177"/>
        <v>0</v>
      </c>
      <c r="AA143" s="78">
        <f t="shared" si="178"/>
        <v>0</v>
      </c>
      <c r="AB143" s="78">
        <f t="shared" si="179"/>
        <v>0</v>
      </c>
      <c r="AC143" s="91">
        <f t="shared" si="180"/>
        <v>0</v>
      </c>
    </row>
    <row r="144" spans="1:29" s="24" customFormat="1" ht="15.75" customHeight="1">
      <c r="A144" s="60">
        <f t="shared" si="181"/>
        <v>122</v>
      </c>
      <c r="B144" s="90" t="s">
        <v>199</v>
      </c>
      <c r="C144" s="56">
        <v>42401</v>
      </c>
      <c r="D144" s="58">
        <f>VLOOKUP(C144,data!$A$26:$B$61,2)</f>
        <v>1.25</v>
      </c>
      <c r="E144" s="78">
        <f>VLOOKUP(C144,data!F$7:$H$22,3)</f>
        <v>100</v>
      </c>
      <c r="F144" s="78">
        <f>VLOOKUP(C144,data!F$7:$H$22,2)</f>
        <v>0</v>
      </c>
      <c r="G144" s="78">
        <f t="shared" si="166"/>
        <v>125</v>
      </c>
      <c r="H144" s="78">
        <f>ROUND((E144+F144)*data!$B$63,0)</f>
        <v>20</v>
      </c>
      <c r="I144" s="78">
        <f t="shared" si="167"/>
        <v>25</v>
      </c>
      <c r="J144" s="78">
        <f t="shared" si="168"/>
        <v>400</v>
      </c>
      <c r="K144" s="78">
        <f t="shared" si="169"/>
        <v>670</v>
      </c>
      <c r="L144" s="78">
        <f>IF(L133&gt;199,300,(VLOOKUP(K144,cal2!$O$64:$P$69,2)))</f>
        <v>0</v>
      </c>
      <c r="M144" s="78">
        <f>VLOOKUP(C144,data!$A$7:$C$22,3)</f>
        <v>100</v>
      </c>
      <c r="N144" s="78">
        <f>VLOOKUP(C144,data!$A$7:$C$22,2)</f>
        <v>0</v>
      </c>
      <c r="O144" s="78">
        <f t="shared" si="170"/>
        <v>125</v>
      </c>
      <c r="P144" s="78">
        <f>ROUND((M144+N144)*data!$B$63,0)</f>
        <v>20</v>
      </c>
      <c r="Q144" s="78">
        <f>IF(data!$B$63&lt;15%,0,VLOOKUP((M144+N144),cal2!$H$25:$I$28,2))</f>
        <v>25</v>
      </c>
      <c r="R144" s="78">
        <f t="shared" si="182"/>
        <v>400</v>
      </c>
      <c r="S144" s="78">
        <f t="shared" si="171"/>
        <v>670</v>
      </c>
      <c r="T144" s="78">
        <f>IF(T133&gt;199,300,(VLOOKUP(S144,cal2!$O$64:$P$69,2)))</f>
        <v>0</v>
      </c>
      <c r="U144" s="78">
        <f t="shared" si="172"/>
        <v>0</v>
      </c>
      <c r="V144" s="78">
        <f t="shared" si="173"/>
        <v>0</v>
      </c>
      <c r="W144" s="78">
        <f t="shared" si="174"/>
        <v>0</v>
      </c>
      <c r="X144" s="78">
        <f t="shared" si="175"/>
        <v>0</v>
      </c>
      <c r="Y144" s="78">
        <f t="shared" si="176"/>
        <v>0</v>
      </c>
      <c r="Z144" s="78">
        <f t="shared" si="177"/>
        <v>0</v>
      </c>
      <c r="AA144" s="78">
        <f t="shared" si="178"/>
        <v>0</v>
      </c>
      <c r="AB144" s="78">
        <f t="shared" si="179"/>
        <v>0</v>
      </c>
      <c r="AC144" s="85">
        <f t="shared" si="180"/>
        <v>0</v>
      </c>
    </row>
    <row r="145" spans="1:29" s="24" customFormat="1" ht="15.75" customHeight="1">
      <c r="A145" s="61"/>
      <c r="B145" s="86"/>
      <c r="C145" s="55" t="s">
        <v>152</v>
      </c>
      <c r="D145" s="55"/>
      <c r="E145" s="72">
        <f aca="true" t="shared" si="183" ref="E145:AC145">SUM(E133:E144)</f>
        <v>1200</v>
      </c>
      <c r="F145" s="72">
        <f t="shared" si="183"/>
        <v>0</v>
      </c>
      <c r="G145" s="72">
        <f t="shared" si="183"/>
        <v>1416</v>
      </c>
      <c r="H145" s="72">
        <f t="shared" si="183"/>
        <v>240</v>
      </c>
      <c r="I145" s="72">
        <f t="shared" si="183"/>
        <v>300</v>
      </c>
      <c r="J145" s="72">
        <f t="shared" si="183"/>
        <v>4800</v>
      </c>
      <c r="K145" s="72">
        <f t="shared" si="183"/>
        <v>7956</v>
      </c>
      <c r="L145" s="72">
        <f t="shared" si="183"/>
        <v>0</v>
      </c>
      <c r="M145" s="72">
        <f t="shared" si="183"/>
        <v>1200</v>
      </c>
      <c r="N145" s="72">
        <f t="shared" si="183"/>
        <v>0</v>
      </c>
      <c r="O145" s="72">
        <f t="shared" si="183"/>
        <v>1416</v>
      </c>
      <c r="P145" s="72">
        <f t="shared" si="183"/>
        <v>240</v>
      </c>
      <c r="Q145" s="72">
        <f t="shared" si="183"/>
        <v>300</v>
      </c>
      <c r="R145" s="72">
        <f t="shared" si="183"/>
        <v>4800</v>
      </c>
      <c r="S145" s="72">
        <f t="shared" si="183"/>
        <v>7956</v>
      </c>
      <c r="T145" s="72">
        <f t="shared" si="183"/>
        <v>0</v>
      </c>
      <c r="U145" s="72">
        <f t="shared" si="183"/>
        <v>0</v>
      </c>
      <c r="V145" s="72">
        <f t="shared" si="183"/>
        <v>0</v>
      </c>
      <c r="W145" s="72">
        <f t="shared" si="183"/>
        <v>0</v>
      </c>
      <c r="X145" s="72">
        <f t="shared" si="183"/>
        <v>0</v>
      </c>
      <c r="Y145" s="72">
        <f t="shared" si="183"/>
        <v>0</v>
      </c>
      <c r="Z145" s="72">
        <f t="shared" si="183"/>
        <v>0</v>
      </c>
      <c r="AA145" s="72">
        <f t="shared" si="183"/>
        <v>0</v>
      </c>
      <c r="AB145" s="72">
        <f t="shared" si="183"/>
        <v>0</v>
      </c>
      <c r="AC145" s="72">
        <f t="shared" si="183"/>
        <v>0</v>
      </c>
    </row>
    <row r="146" spans="1:29" s="24" customFormat="1" ht="15.75" customHeight="1">
      <c r="A146" s="62">
        <f>A144+1</f>
        <v>123</v>
      </c>
      <c r="B146" s="87" t="s">
        <v>188</v>
      </c>
      <c r="C146" s="56">
        <v>42430</v>
      </c>
      <c r="D146" s="58">
        <f>VLOOKUP(C146,data!$A$26:$B$61,2)</f>
        <v>1.25</v>
      </c>
      <c r="E146" s="79">
        <f>VLOOKUP(C146,data!F$7:$H$22,3)</f>
        <v>100</v>
      </c>
      <c r="F146" s="79">
        <f>VLOOKUP(C146,data!F$7:$H$22,2)</f>
        <v>0</v>
      </c>
      <c r="G146" s="78">
        <f aca="true" t="shared" si="184" ref="G146:G157">ROUND((E146+F146)*D146,0)</f>
        <v>125</v>
      </c>
      <c r="H146" s="78">
        <f>ROUND((E146+F146)*data!$B$63,0)</f>
        <v>20</v>
      </c>
      <c r="I146" s="78">
        <f aca="true" t="shared" si="185" ref="I146:I157">Q146</f>
        <v>25</v>
      </c>
      <c r="J146" s="78">
        <f aca="true" t="shared" si="186" ref="J146:J157">R146</f>
        <v>400</v>
      </c>
      <c r="K146" s="88">
        <f aca="true" t="shared" si="187" ref="K146:K157">SUM(E146:J146)</f>
        <v>670</v>
      </c>
      <c r="L146" s="78">
        <f>VLOOKUP(K146,cal2!$O$64:$P$69,2)</f>
        <v>0</v>
      </c>
      <c r="M146" s="79">
        <f>VLOOKUP(C146,data!$A$7:$C$22,3)</f>
        <v>100</v>
      </c>
      <c r="N146" s="79">
        <f>VLOOKUP(C146,data!$A$7:$C$22,2)</f>
        <v>0</v>
      </c>
      <c r="O146" s="78">
        <f aca="true" t="shared" si="188" ref="O146:O157">ROUND((M146+N146)*D146,0)</f>
        <v>125</v>
      </c>
      <c r="P146" s="78">
        <f>ROUND((M146+N146)*data!$B$63,0)</f>
        <v>20</v>
      </c>
      <c r="Q146" s="78">
        <f>IF(data!$B$63&lt;15%,0,VLOOKUP((M146+N146),cal2!$H$25:$I$28,2))</f>
        <v>25</v>
      </c>
      <c r="R146" s="78">
        <f>R144</f>
        <v>400</v>
      </c>
      <c r="S146" s="88">
        <f aca="true" t="shared" si="189" ref="S146:S157">SUM(M146:R146)</f>
        <v>670</v>
      </c>
      <c r="T146" s="78">
        <f>VLOOKUP(S146,cal2!$O$64:$P$69,2)</f>
        <v>0</v>
      </c>
      <c r="U146" s="88">
        <f aca="true" t="shared" si="190" ref="U146:U157">E146-M146</f>
        <v>0</v>
      </c>
      <c r="V146" s="88">
        <f aca="true" t="shared" si="191" ref="V146:V157">F146-N146</f>
        <v>0</v>
      </c>
      <c r="W146" s="88">
        <f aca="true" t="shared" si="192" ref="W146:W157">G146-O146</f>
        <v>0</v>
      </c>
      <c r="X146" s="88">
        <f aca="true" t="shared" si="193" ref="X146:X157">H146-P146</f>
        <v>0</v>
      </c>
      <c r="Y146" s="88">
        <f aca="true" t="shared" si="194" ref="Y146:Y157">I146-Q146</f>
        <v>0</v>
      </c>
      <c r="Z146" s="88">
        <f aca="true" t="shared" si="195" ref="Z146:Z157">J146-R146</f>
        <v>0</v>
      </c>
      <c r="AA146" s="88">
        <f aca="true" t="shared" si="196" ref="AA146:AA157">SUM(U146:Z146)</f>
        <v>0</v>
      </c>
      <c r="AB146" s="88">
        <f aca="true" t="shared" si="197" ref="AB146:AB157">L146-T146</f>
        <v>0</v>
      </c>
      <c r="AC146" s="89">
        <f aca="true" t="shared" si="198" ref="AC146:AC157">AA146-AB146</f>
        <v>0</v>
      </c>
    </row>
    <row r="147" spans="1:29" s="24" customFormat="1" ht="15.75" customHeight="1">
      <c r="A147" s="60">
        <f aca="true" t="shared" si="199" ref="A147:A157">A146+1</f>
        <v>124</v>
      </c>
      <c r="B147" s="90" t="s">
        <v>189</v>
      </c>
      <c r="C147" s="56">
        <v>42461</v>
      </c>
      <c r="D147" s="58">
        <f>VLOOKUP(C147,data!$A$26:$B$61,2)</f>
        <v>1.25</v>
      </c>
      <c r="E147" s="78">
        <f>VLOOKUP(C147,data!F$7:$H$22,3)</f>
        <v>100</v>
      </c>
      <c r="F147" s="78">
        <f>VLOOKUP(C147,data!F$7:$H$22,2)</f>
        <v>0</v>
      </c>
      <c r="G147" s="78">
        <f t="shared" si="184"/>
        <v>125</v>
      </c>
      <c r="H147" s="78">
        <f>ROUND((E147+F147)*data!$B$63,0)</f>
        <v>20</v>
      </c>
      <c r="I147" s="78">
        <f t="shared" si="185"/>
        <v>25</v>
      </c>
      <c r="J147" s="78">
        <f t="shared" si="186"/>
        <v>400</v>
      </c>
      <c r="K147" s="78">
        <f t="shared" si="187"/>
        <v>670</v>
      </c>
      <c r="L147" s="78">
        <f>VLOOKUP(K147,cal2!$O$64:$P$69,2)</f>
        <v>0</v>
      </c>
      <c r="M147" s="78">
        <f>VLOOKUP(C147,data!$A$7:$C$22,3)</f>
        <v>100</v>
      </c>
      <c r="N147" s="78">
        <f>VLOOKUP(C147,data!$A$7:$C$22,2)</f>
        <v>0</v>
      </c>
      <c r="O147" s="78">
        <f t="shared" si="188"/>
        <v>125</v>
      </c>
      <c r="P147" s="78">
        <f>ROUND((M147+N147)*data!$B$63,0)</f>
        <v>20</v>
      </c>
      <c r="Q147" s="78">
        <f>IF(data!$B$63&lt;15%,0,VLOOKUP((M147+N147),cal2!$H$25:$I$28,2))</f>
        <v>25</v>
      </c>
      <c r="R147" s="78">
        <f>R146</f>
        <v>400</v>
      </c>
      <c r="S147" s="78">
        <f t="shared" si="189"/>
        <v>670</v>
      </c>
      <c r="T147" s="78">
        <f>VLOOKUP(S147,cal2!$O$64:$P$69,2)</f>
        <v>0</v>
      </c>
      <c r="U147" s="78">
        <f t="shared" si="190"/>
        <v>0</v>
      </c>
      <c r="V147" s="78">
        <f t="shared" si="191"/>
        <v>0</v>
      </c>
      <c r="W147" s="78">
        <f t="shared" si="192"/>
        <v>0</v>
      </c>
      <c r="X147" s="78">
        <f t="shared" si="193"/>
        <v>0</v>
      </c>
      <c r="Y147" s="78">
        <f t="shared" si="194"/>
        <v>0</v>
      </c>
      <c r="Z147" s="78">
        <f t="shared" si="195"/>
        <v>0</v>
      </c>
      <c r="AA147" s="78">
        <f t="shared" si="196"/>
        <v>0</v>
      </c>
      <c r="AB147" s="78">
        <f t="shared" si="197"/>
        <v>0</v>
      </c>
      <c r="AC147" s="91">
        <f t="shared" si="198"/>
        <v>0</v>
      </c>
    </row>
    <row r="148" spans="1:29" s="24" customFormat="1" ht="15.75" customHeight="1">
      <c r="A148" s="60">
        <f t="shared" si="199"/>
        <v>125</v>
      </c>
      <c r="B148" s="90" t="s">
        <v>190</v>
      </c>
      <c r="C148" s="56">
        <v>42491</v>
      </c>
      <c r="D148" s="58">
        <f>VLOOKUP(C148,data!$A$26:$B$61,2)</f>
        <v>1.25</v>
      </c>
      <c r="E148" s="78">
        <f>VLOOKUP(C148,data!F$7:$H$22,3)</f>
        <v>100</v>
      </c>
      <c r="F148" s="78">
        <f>VLOOKUP(C148,data!F$7:$H$22,2)</f>
        <v>0</v>
      </c>
      <c r="G148" s="78">
        <f t="shared" si="184"/>
        <v>125</v>
      </c>
      <c r="H148" s="78">
        <f>ROUND((E148+F148)*data!$B$63,0)</f>
        <v>20</v>
      </c>
      <c r="I148" s="78">
        <f t="shared" si="185"/>
        <v>25</v>
      </c>
      <c r="J148" s="78">
        <f t="shared" si="186"/>
        <v>400</v>
      </c>
      <c r="K148" s="78">
        <f t="shared" si="187"/>
        <v>670</v>
      </c>
      <c r="L148" s="78">
        <f>VLOOKUP(K148,cal2!$O$64:$P$69,2)</f>
        <v>0</v>
      </c>
      <c r="M148" s="78">
        <f>VLOOKUP(C148,data!$A$7:$C$22,3)</f>
        <v>100</v>
      </c>
      <c r="N148" s="78">
        <f>VLOOKUP(C148,data!$A$7:$C$22,2)</f>
        <v>0</v>
      </c>
      <c r="O148" s="78">
        <f t="shared" si="188"/>
        <v>125</v>
      </c>
      <c r="P148" s="78">
        <f>ROUND((M148+N148)*data!$B$63,0)</f>
        <v>20</v>
      </c>
      <c r="Q148" s="78">
        <f>IF(data!$B$63&lt;15%,0,VLOOKUP((M148+N148),cal2!$H$25:$I$28,2))</f>
        <v>25</v>
      </c>
      <c r="R148" s="78">
        <f aca="true" t="shared" si="200" ref="R148:R157">R147</f>
        <v>400</v>
      </c>
      <c r="S148" s="78">
        <f t="shared" si="189"/>
        <v>670</v>
      </c>
      <c r="T148" s="78">
        <f>VLOOKUP(S148,cal2!$O$64:$P$69,2)</f>
        <v>0</v>
      </c>
      <c r="U148" s="78">
        <f t="shared" si="190"/>
        <v>0</v>
      </c>
      <c r="V148" s="78">
        <f t="shared" si="191"/>
        <v>0</v>
      </c>
      <c r="W148" s="78">
        <f t="shared" si="192"/>
        <v>0</v>
      </c>
      <c r="X148" s="78">
        <f t="shared" si="193"/>
        <v>0</v>
      </c>
      <c r="Y148" s="78">
        <f t="shared" si="194"/>
        <v>0</v>
      </c>
      <c r="Z148" s="78">
        <f t="shared" si="195"/>
        <v>0</v>
      </c>
      <c r="AA148" s="78">
        <f t="shared" si="196"/>
        <v>0</v>
      </c>
      <c r="AB148" s="78">
        <f t="shared" si="197"/>
        <v>0</v>
      </c>
      <c r="AC148" s="91">
        <f t="shared" si="198"/>
        <v>0</v>
      </c>
    </row>
    <row r="149" spans="1:29" s="24" customFormat="1" ht="15.75" customHeight="1">
      <c r="A149" s="60">
        <f t="shared" si="199"/>
        <v>126</v>
      </c>
      <c r="B149" s="90" t="s">
        <v>191</v>
      </c>
      <c r="C149" s="56">
        <v>42522</v>
      </c>
      <c r="D149" s="58">
        <f>VLOOKUP(C149,data!$A$26:$B$61,2)</f>
        <v>1.25</v>
      </c>
      <c r="E149" s="78">
        <f>VLOOKUP(C149,data!F$7:$H$22,3)</f>
        <v>100</v>
      </c>
      <c r="F149" s="78">
        <f>VLOOKUP(C149,data!F$7:$H$22,2)</f>
        <v>0</v>
      </c>
      <c r="G149" s="78">
        <f t="shared" si="184"/>
        <v>125</v>
      </c>
      <c r="H149" s="78">
        <f>ROUND((E149+F149)*data!$B$63,0)</f>
        <v>20</v>
      </c>
      <c r="I149" s="78">
        <f t="shared" si="185"/>
        <v>25</v>
      </c>
      <c r="J149" s="78">
        <f t="shared" si="186"/>
        <v>400</v>
      </c>
      <c r="K149" s="78">
        <f t="shared" si="187"/>
        <v>670</v>
      </c>
      <c r="L149" s="78">
        <f>VLOOKUP(K149,cal2!$O$64:$P$69,2)</f>
        <v>0</v>
      </c>
      <c r="M149" s="78">
        <f>VLOOKUP(C149,data!$A$7:$C$22,3)</f>
        <v>100</v>
      </c>
      <c r="N149" s="78">
        <f>VLOOKUP(C149,data!$A$7:$C$22,2)</f>
        <v>0</v>
      </c>
      <c r="O149" s="78">
        <f t="shared" si="188"/>
        <v>125</v>
      </c>
      <c r="P149" s="78">
        <f>ROUND((M149+N149)*data!$B$63,0)</f>
        <v>20</v>
      </c>
      <c r="Q149" s="78">
        <f>IF(data!$B$63&lt;15%,0,VLOOKUP((M149+N149),cal2!$H$25:$I$28,2))</f>
        <v>25</v>
      </c>
      <c r="R149" s="78">
        <f t="shared" si="200"/>
        <v>400</v>
      </c>
      <c r="S149" s="78">
        <f t="shared" si="189"/>
        <v>670</v>
      </c>
      <c r="T149" s="78">
        <f>VLOOKUP(S149,cal2!$O$64:$P$69,2)</f>
        <v>0</v>
      </c>
      <c r="U149" s="78">
        <f t="shared" si="190"/>
        <v>0</v>
      </c>
      <c r="V149" s="78">
        <f t="shared" si="191"/>
        <v>0</v>
      </c>
      <c r="W149" s="78">
        <f t="shared" si="192"/>
        <v>0</v>
      </c>
      <c r="X149" s="78">
        <f t="shared" si="193"/>
        <v>0</v>
      </c>
      <c r="Y149" s="78">
        <f t="shared" si="194"/>
        <v>0</v>
      </c>
      <c r="Z149" s="78">
        <f t="shared" si="195"/>
        <v>0</v>
      </c>
      <c r="AA149" s="78">
        <f t="shared" si="196"/>
        <v>0</v>
      </c>
      <c r="AB149" s="78">
        <f t="shared" si="197"/>
        <v>0</v>
      </c>
      <c r="AC149" s="91">
        <f t="shared" si="198"/>
        <v>0</v>
      </c>
    </row>
    <row r="150" spans="1:29" s="24" customFormat="1" ht="15.75" customHeight="1">
      <c r="A150" s="60">
        <f t="shared" si="199"/>
        <v>127</v>
      </c>
      <c r="B150" s="90" t="s">
        <v>192</v>
      </c>
      <c r="C150" s="56">
        <v>42552</v>
      </c>
      <c r="D150" s="58">
        <f>VLOOKUP(C150,data!$A$26:$B$61,2)</f>
        <v>1.32</v>
      </c>
      <c r="E150" s="78">
        <f>VLOOKUP(C150,data!F$7:$H$22,3)</f>
        <v>100</v>
      </c>
      <c r="F150" s="78">
        <f>VLOOKUP(C150,data!F$7:$H$22,2)</f>
        <v>0</v>
      </c>
      <c r="G150" s="78">
        <f t="shared" si="184"/>
        <v>132</v>
      </c>
      <c r="H150" s="78">
        <f>ROUND((E150+F150)*data!$B$63,0)</f>
        <v>20</v>
      </c>
      <c r="I150" s="78">
        <f t="shared" si="185"/>
        <v>25</v>
      </c>
      <c r="J150" s="78">
        <f t="shared" si="186"/>
        <v>400</v>
      </c>
      <c r="K150" s="78">
        <f t="shared" si="187"/>
        <v>677</v>
      </c>
      <c r="L150" s="78">
        <f>VLOOKUP(K150,cal2!$O$64:$P$69,2)</f>
        <v>0</v>
      </c>
      <c r="M150" s="78">
        <f>VLOOKUP(C150,data!$A$7:$C$22,3)</f>
        <v>100</v>
      </c>
      <c r="N150" s="78">
        <f>VLOOKUP(C150,data!$A$7:$C$22,2)</f>
        <v>0</v>
      </c>
      <c r="O150" s="78">
        <f t="shared" si="188"/>
        <v>132</v>
      </c>
      <c r="P150" s="78">
        <f>ROUND((M150+N150)*data!$B$63,0)</f>
        <v>20</v>
      </c>
      <c r="Q150" s="78">
        <f>IF(data!$B$63&lt;15%,0,VLOOKUP((M150+N150),cal2!$H$25:$I$28,2))</f>
        <v>25</v>
      </c>
      <c r="R150" s="78">
        <f t="shared" si="200"/>
        <v>400</v>
      </c>
      <c r="S150" s="78">
        <f t="shared" si="189"/>
        <v>677</v>
      </c>
      <c r="T150" s="78">
        <f>VLOOKUP(S150,cal2!$O$64:$P$69,2)</f>
        <v>0</v>
      </c>
      <c r="U150" s="78">
        <f t="shared" si="190"/>
        <v>0</v>
      </c>
      <c r="V150" s="78">
        <f t="shared" si="191"/>
        <v>0</v>
      </c>
      <c r="W150" s="78">
        <f t="shared" si="192"/>
        <v>0</v>
      </c>
      <c r="X150" s="78">
        <f t="shared" si="193"/>
        <v>0</v>
      </c>
      <c r="Y150" s="78">
        <f t="shared" si="194"/>
        <v>0</v>
      </c>
      <c r="Z150" s="78">
        <f t="shared" si="195"/>
        <v>0</v>
      </c>
      <c r="AA150" s="78">
        <f t="shared" si="196"/>
        <v>0</v>
      </c>
      <c r="AB150" s="78">
        <f t="shared" si="197"/>
        <v>0</v>
      </c>
      <c r="AC150" s="91">
        <f t="shared" si="198"/>
        <v>0</v>
      </c>
    </row>
    <row r="151" spans="1:29" s="24" customFormat="1" ht="15.75" customHeight="1">
      <c r="A151" s="60">
        <f t="shared" si="199"/>
        <v>128</v>
      </c>
      <c r="B151" s="90" t="s">
        <v>193</v>
      </c>
      <c r="C151" s="56">
        <v>42583</v>
      </c>
      <c r="D151" s="58">
        <f>VLOOKUP(C151,data!$A$26:$B$61,2)</f>
        <v>1.32</v>
      </c>
      <c r="E151" s="78">
        <f>VLOOKUP(C151,data!F$7:$H$22,3)</f>
        <v>100</v>
      </c>
      <c r="F151" s="78">
        <f>VLOOKUP(C151,data!F$7:$H$22,2)</f>
        <v>0</v>
      </c>
      <c r="G151" s="78">
        <f t="shared" si="184"/>
        <v>132</v>
      </c>
      <c r="H151" s="78">
        <f>ROUND((E151+F151)*data!$B$63,0)</f>
        <v>20</v>
      </c>
      <c r="I151" s="78">
        <f t="shared" si="185"/>
        <v>25</v>
      </c>
      <c r="J151" s="78">
        <f t="shared" si="186"/>
        <v>400</v>
      </c>
      <c r="K151" s="78">
        <f t="shared" si="187"/>
        <v>677</v>
      </c>
      <c r="L151" s="78">
        <f>VLOOKUP(K151,cal2!$O$64:$P$69,2)</f>
        <v>0</v>
      </c>
      <c r="M151" s="78">
        <f>VLOOKUP(C151,data!$A$7:$C$22,3)</f>
        <v>100</v>
      </c>
      <c r="N151" s="78">
        <f>VLOOKUP(C151,data!$A$7:$C$22,2)</f>
        <v>0</v>
      </c>
      <c r="O151" s="78">
        <f t="shared" si="188"/>
        <v>132</v>
      </c>
      <c r="P151" s="78">
        <f>ROUND((M151+N151)*data!$B$63,0)</f>
        <v>20</v>
      </c>
      <c r="Q151" s="78">
        <f>IF(data!$B$63&lt;15%,0,VLOOKUP((M151+N151),cal2!$H$25:$I$28,2))</f>
        <v>25</v>
      </c>
      <c r="R151" s="78">
        <f t="shared" si="200"/>
        <v>400</v>
      </c>
      <c r="S151" s="78">
        <f t="shared" si="189"/>
        <v>677</v>
      </c>
      <c r="T151" s="78">
        <f>VLOOKUP(S151,cal2!$O$64:$P$69,2)</f>
        <v>0</v>
      </c>
      <c r="U151" s="78">
        <f t="shared" si="190"/>
        <v>0</v>
      </c>
      <c r="V151" s="78">
        <f t="shared" si="191"/>
        <v>0</v>
      </c>
      <c r="W151" s="78">
        <f t="shared" si="192"/>
        <v>0</v>
      </c>
      <c r="X151" s="78">
        <f t="shared" si="193"/>
        <v>0</v>
      </c>
      <c r="Y151" s="78">
        <f t="shared" si="194"/>
        <v>0</v>
      </c>
      <c r="Z151" s="78">
        <f t="shared" si="195"/>
        <v>0</v>
      </c>
      <c r="AA151" s="78">
        <f t="shared" si="196"/>
        <v>0</v>
      </c>
      <c r="AB151" s="78">
        <f t="shared" si="197"/>
        <v>0</v>
      </c>
      <c r="AC151" s="91">
        <f t="shared" si="198"/>
        <v>0</v>
      </c>
    </row>
    <row r="152" spans="1:29" s="24" customFormat="1" ht="15.75" customHeight="1">
      <c r="A152" s="60">
        <f t="shared" si="199"/>
        <v>129</v>
      </c>
      <c r="B152" s="90" t="s">
        <v>194</v>
      </c>
      <c r="C152" s="56">
        <v>42614</v>
      </c>
      <c r="D152" s="58">
        <f>VLOOKUP(C152,data!$A$26:$B$61,2)</f>
        <v>1.32</v>
      </c>
      <c r="E152" s="78">
        <f>VLOOKUP(C152,data!F$7:$H$22,3)</f>
        <v>100</v>
      </c>
      <c r="F152" s="78">
        <f>VLOOKUP(C152,data!F$7:$H$22,2)</f>
        <v>0</v>
      </c>
      <c r="G152" s="78">
        <f t="shared" si="184"/>
        <v>132</v>
      </c>
      <c r="H152" s="78">
        <f>ROUND((E152+F152)*data!$B$63,0)</f>
        <v>20</v>
      </c>
      <c r="I152" s="78">
        <f t="shared" si="185"/>
        <v>25</v>
      </c>
      <c r="J152" s="78">
        <f t="shared" si="186"/>
        <v>400</v>
      </c>
      <c r="K152" s="78">
        <f t="shared" si="187"/>
        <v>677</v>
      </c>
      <c r="L152" s="78">
        <f>VLOOKUP(K152,cal2!$O$64:$P$69,2)</f>
        <v>0</v>
      </c>
      <c r="M152" s="78">
        <f>VLOOKUP(C152,data!$A$7:$C$22,3)</f>
        <v>100</v>
      </c>
      <c r="N152" s="78">
        <f>VLOOKUP(C152,data!$A$7:$C$22,2)</f>
        <v>0</v>
      </c>
      <c r="O152" s="78">
        <f t="shared" si="188"/>
        <v>132</v>
      </c>
      <c r="P152" s="78">
        <f>ROUND((M152+N152)*data!$B$63,0)</f>
        <v>20</v>
      </c>
      <c r="Q152" s="78">
        <f>IF(data!$B$63&lt;15%,0,VLOOKUP((M152+N152),cal2!$H$25:$I$28,2))</f>
        <v>25</v>
      </c>
      <c r="R152" s="78">
        <f t="shared" si="200"/>
        <v>400</v>
      </c>
      <c r="S152" s="78">
        <f t="shared" si="189"/>
        <v>677</v>
      </c>
      <c r="T152" s="78">
        <f>VLOOKUP(S152,cal2!$O$64:$P$69,2)</f>
        <v>0</v>
      </c>
      <c r="U152" s="78">
        <f t="shared" si="190"/>
        <v>0</v>
      </c>
      <c r="V152" s="78">
        <f t="shared" si="191"/>
        <v>0</v>
      </c>
      <c r="W152" s="78">
        <f t="shared" si="192"/>
        <v>0</v>
      </c>
      <c r="X152" s="78">
        <f t="shared" si="193"/>
        <v>0</v>
      </c>
      <c r="Y152" s="78">
        <f t="shared" si="194"/>
        <v>0</v>
      </c>
      <c r="Z152" s="78">
        <f t="shared" si="195"/>
        <v>0</v>
      </c>
      <c r="AA152" s="78">
        <f t="shared" si="196"/>
        <v>0</v>
      </c>
      <c r="AB152" s="78">
        <f t="shared" si="197"/>
        <v>0</v>
      </c>
      <c r="AC152" s="91">
        <f t="shared" si="198"/>
        <v>0</v>
      </c>
    </row>
    <row r="153" spans="1:29" s="24" customFormat="1" ht="15.75" customHeight="1">
      <c r="A153" s="60">
        <f t="shared" si="199"/>
        <v>130</v>
      </c>
      <c r="B153" s="90" t="s">
        <v>195</v>
      </c>
      <c r="C153" s="56">
        <v>42644</v>
      </c>
      <c r="D153" s="58">
        <f>VLOOKUP(C153,data!$A$26:$B$61,2)</f>
        <v>1.32</v>
      </c>
      <c r="E153" s="78">
        <f>VLOOKUP(C153,data!F$7:$H$22,3)</f>
        <v>100</v>
      </c>
      <c r="F153" s="78">
        <f>VLOOKUP(C153,data!F$7:$H$22,2)</f>
        <v>0</v>
      </c>
      <c r="G153" s="78">
        <f t="shared" si="184"/>
        <v>132</v>
      </c>
      <c r="H153" s="78">
        <f>ROUND((E153+F153)*data!$B$63,0)</f>
        <v>20</v>
      </c>
      <c r="I153" s="78">
        <f t="shared" si="185"/>
        <v>25</v>
      </c>
      <c r="J153" s="78">
        <f t="shared" si="186"/>
        <v>400</v>
      </c>
      <c r="K153" s="78">
        <f t="shared" si="187"/>
        <v>677</v>
      </c>
      <c r="L153" s="78">
        <f>VLOOKUP(K153,cal2!$O$64:$P$69,2)</f>
        <v>0</v>
      </c>
      <c r="M153" s="78">
        <f>VLOOKUP(C153,data!$A$7:$C$22,3)</f>
        <v>100</v>
      </c>
      <c r="N153" s="78">
        <f>VLOOKUP(C153,data!$A$7:$C$22,2)</f>
        <v>0</v>
      </c>
      <c r="O153" s="78">
        <f t="shared" si="188"/>
        <v>132</v>
      </c>
      <c r="P153" s="78">
        <f>ROUND((M153+N153)*data!$B$63,0)</f>
        <v>20</v>
      </c>
      <c r="Q153" s="78">
        <f>IF(data!$B$63&lt;15%,0,VLOOKUP((M153+N153),cal2!$H$25:$I$28,2))</f>
        <v>25</v>
      </c>
      <c r="R153" s="78">
        <f t="shared" si="200"/>
        <v>400</v>
      </c>
      <c r="S153" s="78">
        <f t="shared" si="189"/>
        <v>677</v>
      </c>
      <c r="T153" s="78">
        <f>VLOOKUP(S153,cal2!$O$64:$P$69,2)</f>
        <v>0</v>
      </c>
      <c r="U153" s="78">
        <f t="shared" si="190"/>
        <v>0</v>
      </c>
      <c r="V153" s="78">
        <f t="shared" si="191"/>
        <v>0</v>
      </c>
      <c r="W153" s="78">
        <f t="shared" si="192"/>
        <v>0</v>
      </c>
      <c r="X153" s="78">
        <f t="shared" si="193"/>
        <v>0</v>
      </c>
      <c r="Y153" s="78">
        <f t="shared" si="194"/>
        <v>0</v>
      </c>
      <c r="Z153" s="78">
        <f t="shared" si="195"/>
        <v>0</v>
      </c>
      <c r="AA153" s="78">
        <f t="shared" si="196"/>
        <v>0</v>
      </c>
      <c r="AB153" s="78">
        <f t="shared" si="197"/>
        <v>0</v>
      </c>
      <c r="AC153" s="91">
        <f t="shared" si="198"/>
        <v>0</v>
      </c>
    </row>
    <row r="154" spans="1:29" s="24" customFormat="1" ht="15.75" customHeight="1">
      <c r="A154" s="60">
        <f t="shared" si="199"/>
        <v>131</v>
      </c>
      <c r="B154" s="90" t="s">
        <v>196</v>
      </c>
      <c r="C154" s="56">
        <v>42675</v>
      </c>
      <c r="D154" s="58">
        <f>VLOOKUP(C154,data!$A$26:$B$61,2)</f>
        <v>1.32</v>
      </c>
      <c r="E154" s="78">
        <f>VLOOKUP(C154,data!F$7:$H$22,3)</f>
        <v>100</v>
      </c>
      <c r="F154" s="78">
        <f>VLOOKUP(C154,data!F$7:$H$22,2)</f>
        <v>0</v>
      </c>
      <c r="G154" s="78">
        <f t="shared" si="184"/>
        <v>132</v>
      </c>
      <c r="H154" s="78">
        <f>ROUND((E154+F154)*data!$B$63,0)</f>
        <v>20</v>
      </c>
      <c r="I154" s="78">
        <f t="shared" si="185"/>
        <v>25</v>
      </c>
      <c r="J154" s="78">
        <f t="shared" si="186"/>
        <v>400</v>
      </c>
      <c r="K154" s="78">
        <f t="shared" si="187"/>
        <v>677</v>
      </c>
      <c r="L154" s="78">
        <f>VLOOKUP(K154,cal2!$O$64:$P$69,2)</f>
        <v>0</v>
      </c>
      <c r="M154" s="78">
        <f>VLOOKUP(C154,data!$A$7:$C$22,3)</f>
        <v>100</v>
      </c>
      <c r="N154" s="78">
        <f>VLOOKUP(C154,data!$A$7:$C$22,2)</f>
        <v>0</v>
      </c>
      <c r="O154" s="78">
        <f t="shared" si="188"/>
        <v>132</v>
      </c>
      <c r="P154" s="78">
        <f>ROUND((M154+N154)*data!$B$63,0)</f>
        <v>20</v>
      </c>
      <c r="Q154" s="78">
        <f>IF(data!$B$63&lt;15%,0,VLOOKUP((M154+N154),cal2!$H$25:$I$28,2))</f>
        <v>25</v>
      </c>
      <c r="R154" s="78">
        <f t="shared" si="200"/>
        <v>400</v>
      </c>
      <c r="S154" s="78">
        <f t="shared" si="189"/>
        <v>677</v>
      </c>
      <c r="T154" s="78">
        <f>VLOOKUP(S154,cal2!$O$64:$P$69,2)</f>
        <v>0</v>
      </c>
      <c r="U154" s="78">
        <f t="shared" si="190"/>
        <v>0</v>
      </c>
      <c r="V154" s="78">
        <f t="shared" si="191"/>
        <v>0</v>
      </c>
      <c r="W154" s="78">
        <f t="shared" si="192"/>
        <v>0</v>
      </c>
      <c r="X154" s="78">
        <f t="shared" si="193"/>
        <v>0</v>
      </c>
      <c r="Y154" s="78">
        <f t="shared" si="194"/>
        <v>0</v>
      </c>
      <c r="Z154" s="78">
        <f t="shared" si="195"/>
        <v>0</v>
      </c>
      <c r="AA154" s="78">
        <f t="shared" si="196"/>
        <v>0</v>
      </c>
      <c r="AB154" s="78">
        <f t="shared" si="197"/>
        <v>0</v>
      </c>
      <c r="AC154" s="91">
        <f t="shared" si="198"/>
        <v>0</v>
      </c>
    </row>
    <row r="155" spans="1:29" s="24" customFormat="1" ht="15.75" customHeight="1">
      <c r="A155" s="60">
        <f t="shared" si="199"/>
        <v>132</v>
      </c>
      <c r="B155" s="90" t="s">
        <v>197</v>
      </c>
      <c r="C155" s="56">
        <v>42705</v>
      </c>
      <c r="D155" s="58">
        <f>VLOOKUP(C155,data!$A$26:$B$61,2)</f>
        <v>1.32</v>
      </c>
      <c r="E155" s="78">
        <f>VLOOKUP(C155,data!F$7:$H$22,3)</f>
        <v>100</v>
      </c>
      <c r="F155" s="78">
        <f>VLOOKUP(C155,data!F$7:$H$22,2)</f>
        <v>0</v>
      </c>
      <c r="G155" s="78">
        <f t="shared" si="184"/>
        <v>132</v>
      </c>
      <c r="H155" s="78">
        <f>ROUND((E155+F155)*data!$B$63,0)</f>
        <v>20</v>
      </c>
      <c r="I155" s="78">
        <f t="shared" si="185"/>
        <v>25</v>
      </c>
      <c r="J155" s="78">
        <f t="shared" si="186"/>
        <v>400</v>
      </c>
      <c r="K155" s="78">
        <f t="shared" si="187"/>
        <v>677</v>
      </c>
      <c r="L155" s="78">
        <f>VLOOKUP(K155,cal2!$O$64:$P$69,2)</f>
        <v>0</v>
      </c>
      <c r="M155" s="78">
        <f>VLOOKUP(C155,data!$A$7:$C$22,3)</f>
        <v>100</v>
      </c>
      <c r="N155" s="78">
        <f>VLOOKUP(C155,data!$A$7:$C$22,2)</f>
        <v>0</v>
      </c>
      <c r="O155" s="78">
        <f t="shared" si="188"/>
        <v>132</v>
      </c>
      <c r="P155" s="78">
        <f>ROUND((M155+N155)*data!$B$63,0)</f>
        <v>20</v>
      </c>
      <c r="Q155" s="78">
        <f>IF(data!$B$63&lt;15%,0,VLOOKUP((M155+N155),cal2!$H$25:$I$28,2))</f>
        <v>25</v>
      </c>
      <c r="R155" s="78">
        <f t="shared" si="200"/>
        <v>400</v>
      </c>
      <c r="S155" s="78">
        <f t="shared" si="189"/>
        <v>677</v>
      </c>
      <c r="T155" s="78">
        <f>VLOOKUP(S155,cal2!$O$64:$P$69,2)</f>
        <v>0</v>
      </c>
      <c r="U155" s="78">
        <f t="shared" si="190"/>
        <v>0</v>
      </c>
      <c r="V155" s="78">
        <f t="shared" si="191"/>
        <v>0</v>
      </c>
      <c r="W155" s="78">
        <f t="shared" si="192"/>
        <v>0</v>
      </c>
      <c r="X155" s="78">
        <f t="shared" si="193"/>
        <v>0</v>
      </c>
      <c r="Y155" s="78">
        <f t="shared" si="194"/>
        <v>0</v>
      </c>
      <c r="Z155" s="78">
        <f t="shared" si="195"/>
        <v>0</v>
      </c>
      <c r="AA155" s="78">
        <f t="shared" si="196"/>
        <v>0</v>
      </c>
      <c r="AB155" s="78">
        <f t="shared" si="197"/>
        <v>0</v>
      </c>
      <c r="AC155" s="91">
        <f t="shared" si="198"/>
        <v>0</v>
      </c>
    </row>
    <row r="156" spans="1:29" s="24" customFormat="1" ht="15.75" customHeight="1">
      <c r="A156" s="60">
        <f t="shared" si="199"/>
        <v>133</v>
      </c>
      <c r="B156" s="90" t="s">
        <v>198</v>
      </c>
      <c r="C156" s="56">
        <v>42736</v>
      </c>
      <c r="D156" s="58">
        <f>VLOOKUP(C156,data!$A$26:$B$61,2)</f>
        <v>1.36</v>
      </c>
      <c r="E156" s="78">
        <f>VLOOKUP(C156,data!F$7:$H$22,3)</f>
        <v>100</v>
      </c>
      <c r="F156" s="78">
        <f>VLOOKUP(C156,data!F$7:$H$22,2)</f>
        <v>0</v>
      </c>
      <c r="G156" s="78">
        <f t="shared" si="184"/>
        <v>136</v>
      </c>
      <c r="H156" s="78">
        <f>ROUND((E156+F156)*data!$B$63,0)</f>
        <v>20</v>
      </c>
      <c r="I156" s="78">
        <f t="shared" si="185"/>
        <v>25</v>
      </c>
      <c r="J156" s="78">
        <f t="shared" si="186"/>
        <v>400</v>
      </c>
      <c r="K156" s="78">
        <f t="shared" si="187"/>
        <v>681</v>
      </c>
      <c r="L156" s="78">
        <f>VLOOKUP(K156,cal2!$O$64:$P$69,2)</f>
        <v>0</v>
      </c>
      <c r="M156" s="78">
        <f>VLOOKUP(C156,data!$A$7:$C$22,3)</f>
        <v>100</v>
      </c>
      <c r="N156" s="78">
        <f>VLOOKUP(C156,data!$A$7:$C$22,2)</f>
        <v>0</v>
      </c>
      <c r="O156" s="78">
        <f t="shared" si="188"/>
        <v>136</v>
      </c>
      <c r="P156" s="78">
        <f>ROUND((M156+N156)*data!$B$63,0)</f>
        <v>20</v>
      </c>
      <c r="Q156" s="78">
        <f>IF(data!$B$63&lt;15%,0,VLOOKUP((M156+N156),cal2!$H$25:$I$28,2))</f>
        <v>25</v>
      </c>
      <c r="R156" s="78">
        <f t="shared" si="200"/>
        <v>400</v>
      </c>
      <c r="S156" s="78">
        <f t="shared" si="189"/>
        <v>681</v>
      </c>
      <c r="T156" s="78">
        <f>VLOOKUP(S156,cal2!$O$64:$P$69,2)</f>
        <v>0</v>
      </c>
      <c r="U156" s="78">
        <f t="shared" si="190"/>
        <v>0</v>
      </c>
      <c r="V156" s="78">
        <f t="shared" si="191"/>
        <v>0</v>
      </c>
      <c r="W156" s="78">
        <f t="shared" si="192"/>
        <v>0</v>
      </c>
      <c r="X156" s="78">
        <f t="shared" si="193"/>
        <v>0</v>
      </c>
      <c r="Y156" s="78">
        <f t="shared" si="194"/>
        <v>0</v>
      </c>
      <c r="Z156" s="78">
        <f t="shared" si="195"/>
        <v>0</v>
      </c>
      <c r="AA156" s="78">
        <f t="shared" si="196"/>
        <v>0</v>
      </c>
      <c r="AB156" s="78">
        <f t="shared" si="197"/>
        <v>0</v>
      </c>
      <c r="AC156" s="91">
        <f t="shared" si="198"/>
        <v>0</v>
      </c>
    </row>
    <row r="157" spans="1:29" s="24" customFormat="1" ht="15.75" customHeight="1">
      <c r="A157" s="60">
        <f t="shared" si="199"/>
        <v>134</v>
      </c>
      <c r="B157" s="90" t="s">
        <v>199</v>
      </c>
      <c r="C157" s="56">
        <v>42767</v>
      </c>
      <c r="D157" s="58">
        <f>VLOOKUP(C157,data!$A$26:$B$61,2)</f>
        <v>1.36</v>
      </c>
      <c r="E157" s="78">
        <f>VLOOKUP(C157,data!F$7:$H$22,3)</f>
        <v>100</v>
      </c>
      <c r="F157" s="78">
        <f>VLOOKUP(C157,data!F$7:$H$22,2)</f>
        <v>0</v>
      </c>
      <c r="G157" s="78">
        <f t="shared" si="184"/>
        <v>136</v>
      </c>
      <c r="H157" s="78">
        <f>ROUND((E157+F157)*data!$B$63,0)</f>
        <v>20</v>
      </c>
      <c r="I157" s="78">
        <f t="shared" si="185"/>
        <v>25</v>
      </c>
      <c r="J157" s="78">
        <f t="shared" si="186"/>
        <v>400</v>
      </c>
      <c r="K157" s="78">
        <f t="shared" si="187"/>
        <v>681</v>
      </c>
      <c r="L157" s="78">
        <f>IF(L146&gt;199,300,(VLOOKUP(K157,cal2!$O$64:$P$69,2)))</f>
        <v>0</v>
      </c>
      <c r="M157" s="78">
        <f>VLOOKUP(C157,data!$A$7:$C$22,3)</f>
        <v>100</v>
      </c>
      <c r="N157" s="78">
        <f>VLOOKUP(C157,data!$A$7:$C$22,2)</f>
        <v>0</v>
      </c>
      <c r="O157" s="78">
        <f t="shared" si="188"/>
        <v>136</v>
      </c>
      <c r="P157" s="78">
        <f>ROUND((M157+N157)*data!$B$63,0)</f>
        <v>20</v>
      </c>
      <c r="Q157" s="78">
        <f>IF(data!$B$63&lt;15%,0,VLOOKUP((M157+N157),cal2!$H$25:$I$28,2))</f>
        <v>25</v>
      </c>
      <c r="R157" s="78">
        <f t="shared" si="200"/>
        <v>400</v>
      </c>
      <c r="S157" s="78">
        <f t="shared" si="189"/>
        <v>681</v>
      </c>
      <c r="T157" s="78">
        <f>IF(T146&gt;199,300,(VLOOKUP(S157,cal2!$O$64:$P$69,2)))</f>
        <v>0</v>
      </c>
      <c r="U157" s="78">
        <f t="shared" si="190"/>
        <v>0</v>
      </c>
      <c r="V157" s="78">
        <f t="shared" si="191"/>
        <v>0</v>
      </c>
      <c r="W157" s="78">
        <f t="shared" si="192"/>
        <v>0</v>
      </c>
      <c r="X157" s="78">
        <f t="shared" si="193"/>
        <v>0</v>
      </c>
      <c r="Y157" s="78">
        <f t="shared" si="194"/>
        <v>0</v>
      </c>
      <c r="Z157" s="78">
        <f t="shared" si="195"/>
        <v>0</v>
      </c>
      <c r="AA157" s="78">
        <f t="shared" si="196"/>
        <v>0</v>
      </c>
      <c r="AB157" s="78">
        <f t="shared" si="197"/>
        <v>0</v>
      </c>
      <c r="AC157" s="85">
        <f t="shared" si="198"/>
        <v>0</v>
      </c>
    </row>
    <row r="158" spans="1:29" s="24" customFormat="1" ht="15.75" customHeight="1">
      <c r="A158" s="61"/>
      <c r="B158" s="86"/>
      <c r="C158" s="55" t="s">
        <v>152</v>
      </c>
      <c r="D158" s="55"/>
      <c r="E158" s="72">
        <f aca="true" t="shared" si="201" ref="E158:AC158">SUM(E146:E157)</f>
        <v>1200</v>
      </c>
      <c r="F158" s="72">
        <f t="shared" si="201"/>
        <v>0</v>
      </c>
      <c r="G158" s="72">
        <f t="shared" si="201"/>
        <v>1564</v>
      </c>
      <c r="H158" s="72">
        <f t="shared" si="201"/>
        <v>240</v>
      </c>
      <c r="I158" s="72">
        <f t="shared" si="201"/>
        <v>300</v>
      </c>
      <c r="J158" s="72">
        <f t="shared" si="201"/>
        <v>4800</v>
      </c>
      <c r="K158" s="72">
        <f t="shared" si="201"/>
        <v>8104</v>
      </c>
      <c r="L158" s="72">
        <f t="shared" si="201"/>
        <v>0</v>
      </c>
      <c r="M158" s="72">
        <f t="shared" si="201"/>
        <v>1200</v>
      </c>
      <c r="N158" s="72">
        <f t="shared" si="201"/>
        <v>0</v>
      </c>
      <c r="O158" s="72">
        <f t="shared" si="201"/>
        <v>1564</v>
      </c>
      <c r="P158" s="72">
        <f t="shared" si="201"/>
        <v>240</v>
      </c>
      <c r="Q158" s="72">
        <f t="shared" si="201"/>
        <v>300</v>
      </c>
      <c r="R158" s="72">
        <f t="shared" si="201"/>
        <v>4800</v>
      </c>
      <c r="S158" s="72">
        <f t="shared" si="201"/>
        <v>8104</v>
      </c>
      <c r="T158" s="72">
        <f t="shared" si="201"/>
        <v>0</v>
      </c>
      <c r="U158" s="72">
        <f t="shared" si="201"/>
        <v>0</v>
      </c>
      <c r="V158" s="72">
        <f t="shared" si="201"/>
        <v>0</v>
      </c>
      <c r="W158" s="72">
        <f t="shared" si="201"/>
        <v>0</v>
      </c>
      <c r="X158" s="72">
        <f t="shared" si="201"/>
        <v>0</v>
      </c>
      <c r="Y158" s="72">
        <f t="shared" si="201"/>
        <v>0</v>
      </c>
      <c r="Z158" s="72">
        <f t="shared" si="201"/>
        <v>0</v>
      </c>
      <c r="AA158" s="72">
        <f t="shared" si="201"/>
        <v>0</v>
      </c>
      <c r="AB158" s="72">
        <f t="shared" si="201"/>
        <v>0</v>
      </c>
      <c r="AC158" s="72">
        <f t="shared" si="201"/>
        <v>0</v>
      </c>
    </row>
    <row r="159" spans="1:29" s="24" customFormat="1" ht="14.25" customHeight="1">
      <c r="A159" s="93"/>
      <c r="B159" s="93"/>
      <c r="C159" s="70"/>
      <c r="D159" s="70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</row>
    <row r="160" spans="1:29" s="24" customFormat="1" ht="16.5" customHeight="1">
      <c r="A160" s="95"/>
      <c r="B160" s="95"/>
      <c r="C160" s="36" t="str">
        <f>C3</f>
        <v>Shri K.P.Tiwari</v>
      </c>
      <c r="D160" s="71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</row>
    <row r="161" spans="1:29" s="24" customFormat="1" ht="16.5" customHeight="1">
      <c r="A161" s="62">
        <f>A157+1</f>
        <v>135</v>
      </c>
      <c r="B161" s="87" t="s">
        <v>188</v>
      </c>
      <c r="C161" s="56">
        <v>42795</v>
      </c>
      <c r="D161" s="131">
        <f>VLOOKUP(C161,data!$A$26:$B$61,2)</f>
        <v>1.36</v>
      </c>
      <c r="E161" s="88">
        <f>VLOOKUP(C161,data!F$7:$H$22,3)</f>
        <v>100</v>
      </c>
      <c r="F161" s="88">
        <f>VLOOKUP(C161,data!F$7:$H$22,2)</f>
        <v>0</v>
      </c>
      <c r="G161" s="88">
        <f aca="true" t="shared" si="202" ref="G161:G172">ROUND((E161+F161)*D161,0)</f>
        <v>136</v>
      </c>
      <c r="H161" s="88">
        <f>ROUND((E161+F161)*data!$B$63,0)</f>
        <v>20</v>
      </c>
      <c r="I161" s="88">
        <f aca="true" t="shared" si="203" ref="I161:I172">Q161</f>
        <v>25</v>
      </c>
      <c r="J161" s="88">
        <f aca="true" t="shared" si="204" ref="J161:J172">R161</f>
        <v>400</v>
      </c>
      <c r="K161" s="88">
        <f aca="true" t="shared" si="205" ref="K161:K172">SUM(E161:J161)</f>
        <v>681</v>
      </c>
      <c r="L161" s="88">
        <f>VLOOKUP(K161,cal2!$O$64:$P$69,2)</f>
        <v>0</v>
      </c>
      <c r="M161" s="88">
        <f>VLOOKUP(C161,data!$A$7:$C$22,3)</f>
        <v>100</v>
      </c>
      <c r="N161" s="88">
        <f>VLOOKUP(C161,data!$A$7:$C$22,2)</f>
        <v>0</v>
      </c>
      <c r="O161" s="88">
        <f aca="true" t="shared" si="206" ref="O161:O172">ROUND((M161+N161)*D161,0)</f>
        <v>136</v>
      </c>
      <c r="P161" s="88">
        <f>ROUND((M161+N161)*data!$B$63,0)</f>
        <v>20</v>
      </c>
      <c r="Q161" s="88">
        <f>IF(data!$B$63&lt;15%,0,VLOOKUP((M161+N161),cal2!$H$25:$I$28,2))</f>
        <v>25</v>
      </c>
      <c r="R161" s="88">
        <f>R157</f>
        <v>400</v>
      </c>
      <c r="S161" s="88">
        <f aca="true" t="shared" si="207" ref="S161:S172">SUM(M161:R161)</f>
        <v>681</v>
      </c>
      <c r="T161" s="88">
        <f>VLOOKUP(S161,cal2!$O$64:$P$69,2)</f>
        <v>0</v>
      </c>
      <c r="U161" s="88">
        <f aca="true" t="shared" si="208" ref="U161:U172">E161-M161</f>
        <v>0</v>
      </c>
      <c r="V161" s="88">
        <f aca="true" t="shared" si="209" ref="V161:V172">F161-N161</f>
        <v>0</v>
      </c>
      <c r="W161" s="88">
        <f aca="true" t="shared" si="210" ref="W161:W172">G161-O161</f>
        <v>0</v>
      </c>
      <c r="X161" s="88">
        <f aca="true" t="shared" si="211" ref="X161:X172">H161-P161</f>
        <v>0</v>
      </c>
      <c r="Y161" s="88">
        <f aca="true" t="shared" si="212" ref="Y161:Y172">I161-Q161</f>
        <v>0</v>
      </c>
      <c r="Z161" s="88">
        <f aca="true" t="shared" si="213" ref="Z161:Z172">J161-R161</f>
        <v>0</v>
      </c>
      <c r="AA161" s="88">
        <f aca="true" t="shared" si="214" ref="AA161:AA172">SUM(U161:Z161)</f>
        <v>0</v>
      </c>
      <c r="AB161" s="88">
        <f aca="true" t="shared" si="215" ref="AB161:AB172">L161-T161</f>
        <v>0</v>
      </c>
      <c r="AC161" s="132">
        <f aca="true" t="shared" si="216" ref="AC161:AC172">AA161-AB161</f>
        <v>0</v>
      </c>
    </row>
    <row r="162" spans="1:29" s="24" customFormat="1" ht="16.5" customHeight="1">
      <c r="A162" s="60">
        <f aca="true" t="shared" si="217" ref="A162:A172">A161+1</f>
        <v>136</v>
      </c>
      <c r="B162" s="90" t="s">
        <v>189</v>
      </c>
      <c r="C162" s="56">
        <v>42826</v>
      </c>
      <c r="D162" s="58">
        <f>VLOOKUP(C162,data!$A$26:$B$61,2)</f>
        <v>1.36</v>
      </c>
      <c r="E162" s="78">
        <f>VLOOKUP(C162,data!F$7:$H$22,3)</f>
        <v>100</v>
      </c>
      <c r="F162" s="78">
        <f>VLOOKUP(C162,data!F$7:$H$22,2)</f>
        <v>0</v>
      </c>
      <c r="G162" s="78">
        <f t="shared" si="202"/>
        <v>136</v>
      </c>
      <c r="H162" s="78">
        <f>ROUND((E162+F162)*data!$B$63,0)</f>
        <v>20</v>
      </c>
      <c r="I162" s="78">
        <f t="shared" si="203"/>
        <v>25</v>
      </c>
      <c r="J162" s="78">
        <f t="shared" si="204"/>
        <v>400</v>
      </c>
      <c r="K162" s="78">
        <f t="shared" si="205"/>
        <v>681</v>
      </c>
      <c r="L162" s="78">
        <f>VLOOKUP(K162,cal2!$O$64:$P$69,2)</f>
        <v>0</v>
      </c>
      <c r="M162" s="78">
        <f>VLOOKUP(C162,data!$A$7:$C$22,3)</f>
        <v>100</v>
      </c>
      <c r="N162" s="78">
        <f>VLOOKUP(C162,data!$A$7:$C$22,2)</f>
        <v>0</v>
      </c>
      <c r="O162" s="78">
        <f t="shared" si="206"/>
        <v>136</v>
      </c>
      <c r="P162" s="78">
        <f>ROUND((M162+N162)*data!$B$63,0)</f>
        <v>20</v>
      </c>
      <c r="Q162" s="78">
        <f>IF(data!$B$63&lt;15%,0,VLOOKUP((M162+N162),cal2!$H$25:$I$28,2))</f>
        <v>25</v>
      </c>
      <c r="R162" s="78">
        <f>R161</f>
        <v>400</v>
      </c>
      <c r="S162" s="78">
        <f t="shared" si="207"/>
        <v>681</v>
      </c>
      <c r="T162" s="78">
        <f>VLOOKUP(S162,cal2!$O$64:$P$69,2)</f>
        <v>0</v>
      </c>
      <c r="U162" s="78">
        <f t="shared" si="208"/>
        <v>0</v>
      </c>
      <c r="V162" s="78">
        <f t="shared" si="209"/>
        <v>0</v>
      </c>
      <c r="W162" s="78">
        <f t="shared" si="210"/>
        <v>0</v>
      </c>
      <c r="X162" s="78">
        <f t="shared" si="211"/>
        <v>0</v>
      </c>
      <c r="Y162" s="78">
        <f t="shared" si="212"/>
        <v>0</v>
      </c>
      <c r="Z162" s="78">
        <f t="shared" si="213"/>
        <v>0</v>
      </c>
      <c r="AA162" s="78">
        <f t="shared" si="214"/>
        <v>0</v>
      </c>
      <c r="AB162" s="78">
        <f t="shared" si="215"/>
        <v>0</v>
      </c>
      <c r="AC162" s="91">
        <f t="shared" si="216"/>
        <v>0</v>
      </c>
    </row>
    <row r="163" spans="1:29" s="24" customFormat="1" ht="16.5" customHeight="1">
      <c r="A163" s="60">
        <f t="shared" si="217"/>
        <v>137</v>
      </c>
      <c r="B163" s="90" t="s">
        <v>190</v>
      </c>
      <c r="C163" s="56">
        <v>42856</v>
      </c>
      <c r="D163" s="58">
        <f>VLOOKUP(C163,data!$A$26:$B$61,2)</f>
        <v>1.36</v>
      </c>
      <c r="E163" s="78">
        <f>VLOOKUP(C163,data!F$7:$H$22,3)</f>
        <v>100</v>
      </c>
      <c r="F163" s="78">
        <f>VLOOKUP(C163,data!F$7:$H$22,2)</f>
        <v>0</v>
      </c>
      <c r="G163" s="78">
        <f t="shared" si="202"/>
        <v>136</v>
      </c>
      <c r="H163" s="78">
        <f>ROUND((E163+F163)*data!$B$63,0)</f>
        <v>20</v>
      </c>
      <c r="I163" s="78">
        <f t="shared" si="203"/>
        <v>25</v>
      </c>
      <c r="J163" s="78">
        <f t="shared" si="204"/>
        <v>400</v>
      </c>
      <c r="K163" s="78">
        <f t="shared" si="205"/>
        <v>681</v>
      </c>
      <c r="L163" s="78">
        <f>VLOOKUP(K163,cal2!$O$64:$P$69,2)</f>
        <v>0</v>
      </c>
      <c r="M163" s="78">
        <f>VLOOKUP(C163,data!$A$7:$C$22,3)</f>
        <v>100</v>
      </c>
      <c r="N163" s="78">
        <f>VLOOKUP(C163,data!$A$7:$C$22,2)</f>
        <v>0</v>
      </c>
      <c r="O163" s="78">
        <f t="shared" si="206"/>
        <v>136</v>
      </c>
      <c r="P163" s="78">
        <f>ROUND((M163+N163)*data!$B$63,0)</f>
        <v>20</v>
      </c>
      <c r="Q163" s="78">
        <f>IF(data!$B$63&lt;15%,0,VLOOKUP((M163+N163),cal2!$H$25:$I$28,2))</f>
        <v>25</v>
      </c>
      <c r="R163" s="78">
        <f aca="true" t="shared" si="218" ref="R163:R172">R162</f>
        <v>400</v>
      </c>
      <c r="S163" s="78">
        <f t="shared" si="207"/>
        <v>681</v>
      </c>
      <c r="T163" s="78">
        <f>VLOOKUP(S163,cal2!$O$64:$P$69,2)</f>
        <v>0</v>
      </c>
      <c r="U163" s="78">
        <f t="shared" si="208"/>
        <v>0</v>
      </c>
      <c r="V163" s="78">
        <f t="shared" si="209"/>
        <v>0</v>
      </c>
      <c r="W163" s="78">
        <f t="shared" si="210"/>
        <v>0</v>
      </c>
      <c r="X163" s="78">
        <f t="shared" si="211"/>
        <v>0</v>
      </c>
      <c r="Y163" s="78">
        <f t="shared" si="212"/>
        <v>0</v>
      </c>
      <c r="Z163" s="78">
        <f t="shared" si="213"/>
        <v>0</v>
      </c>
      <c r="AA163" s="78">
        <f t="shared" si="214"/>
        <v>0</v>
      </c>
      <c r="AB163" s="78">
        <f t="shared" si="215"/>
        <v>0</v>
      </c>
      <c r="AC163" s="91">
        <f t="shared" si="216"/>
        <v>0</v>
      </c>
    </row>
    <row r="164" spans="1:29" s="24" customFormat="1" ht="16.5" customHeight="1">
      <c r="A164" s="60">
        <f t="shared" si="217"/>
        <v>138</v>
      </c>
      <c r="B164" s="90" t="s">
        <v>191</v>
      </c>
      <c r="C164" s="56">
        <v>42887</v>
      </c>
      <c r="D164" s="58">
        <f>VLOOKUP(C164,data!$A$26:$B$61,2)</f>
        <v>1.36</v>
      </c>
      <c r="E164" s="78">
        <f>VLOOKUP(C164,data!F$7:$H$22,3)</f>
        <v>100</v>
      </c>
      <c r="F164" s="78">
        <f>VLOOKUP(C164,data!F$7:$H$22,2)</f>
        <v>0</v>
      </c>
      <c r="G164" s="78">
        <f t="shared" si="202"/>
        <v>136</v>
      </c>
      <c r="H164" s="78">
        <f>ROUND((E164+F164)*data!$B$63,0)</f>
        <v>20</v>
      </c>
      <c r="I164" s="78">
        <f t="shared" si="203"/>
        <v>25</v>
      </c>
      <c r="J164" s="78">
        <f t="shared" si="204"/>
        <v>400</v>
      </c>
      <c r="K164" s="78">
        <f t="shared" si="205"/>
        <v>681</v>
      </c>
      <c r="L164" s="78">
        <f>VLOOKUP(K164,cal2!$O$64:$P$69,2)</f>
        <v>0</v>
      </c>
      <c r="M164" s="78">
        <f>VLOOKUP(C164,data!$A$7:$C$22,3)</f>
        <v>100</v>
      </c>
      <c r="N164" s="78">
        <f>VLOOKUP(C164,data!$A$7:$C$22,2)</f>
        <v>0</v>
      </c>
      <c r="O164" s="78">
        <f t="shared" si="206"/>
        <v>136</v>
      </c>
      <c r="P164" s="78">
        <f>ROUND((M164+N164)*data!$B$63,0)</f>
        <v>20</v>
      </c>
      <c r="Q164" s="78">
        <f>IF(data!$B$63&lt;15%,0,VLOOKUP((M164+N164),cal2!$H$25:$I$28,2))</f>
        <v>25</v>
      </c>
      <c r="R164" s="78">
        <f t="shared" si="218"/>
        <v>400</v>
      </c>
      <c r="S164" s="78">
        <f t="shared" si="207"/>
        <v>681</v>
      </c>
      <c r="T164" s="78">
        <f>VLOOKUP(S164,cal2!$O$64:$P$69,2)</f>
        <v>0</v>
      </c>
      <c r="U164" s="78">
        <f t="shared" si="208"/>
        <v>0</v>
      </c>
      <c r="V164" s="78">
        <f t="shared" si="209"/>
        <v>0</v>
      </c>
      <c r="W164" s="78">
        <f t="shared" si="210"/>
        <v>0</v>
      </c>
      <c r="X164" s="78">
        <f t="shared" si="211"/>
        <v>0</v>
      </c>
      <c r="Y164" s="78">
        <f t="shared" si="212"/>
        <v>0</v>
      </c>
      <c r="Z164" s="78">
        <f t="shared" si="213"/>
        <v>0</v>
      </c>
      <c r="AA164" s="78">
        <f t="shared" si="214"/>
        <v>0</v>
      </c>
      <c r="AB164" s="78">
        <f t="shared" si="215"/>
        <v>0</v>
      </c>
      <c r="AC164" s="91">
        <f t="shared" si="216"/>
        <v>0</v>
      </c>
    </row>
    <row r="165" spans="1:29" s="24" customFormat="1" ht="16.5" customHeight="1">
      <c r="A165" s="60">
        <f t="shared" si="217"/>
        <v>139</v>
      </c>
      <c r="B165" s="90" t="s">
        <v>192</v>
      </c>
      <c r="C165" s="56">
        <v>42917</v>
      </c>
      <c r="D165" s="58">
        <f>VLOOKUP(C165,data!$A$26:$B$61,2)</f>
        <v>1.39</v>
      </c>
      <c r="E165" s="78">
        <f>VLOOKUP(C165,data!F$7:$H$22,3)</f>
        <v>100</v>
      </c>
      <c r="F165" s="78">
        <f>VLOOKUP(C165,data!F$7:$H$22,2)</f>
        <v>0</v>
      </c>
      <c r="G165" s="78">
        <f t="shared" si="202"/>
        <v>139</v>
      </c>
      <c r="H165" s="78">
        <f>ROUND((E165+F165)*data!$B$63,0)</f>
        <v>20</v>
      </c>
      <c r="I165" s="78">
        <f t="shared" si="203"/>
        <v>25</v>
      </c>
      <c r="J165" s="78">
        <f t="shared" si="204"/>
        <v>400</v>
      </c>
      <c r="K165" s="78">
        <f t="shared" si="205"/>
        <v>684</v>
      </c>
      <c r="L165" s="78">
        <f>VLOOKUP(K165,cal2!$O$64:$P$69,2)</f>
        <v>0</v>
      </c>
      <c r="M165" s="78">
        <f>VLOOKUP(C165,data!$A$7:$C$22,3)</f>
        <v>100</v>
      </c>
      <c r="N165" s="78">
        <f>VLOOKUP(C165,data!$A$7:$C$22,2)</f>
        <v>0</v>
      </c>
      <c r="O165" s="78">
        <f t="shared" si="206"/>
        <v>139</v>
      </c>
      <c r="P165" s="78">
        <f>ROUND((M165+N165)*data!$B$63,0)</f>
        <v>20</v>
      </c>
      <c r="Q165" s="78">
        <f>IF(data!$B$63&lt;15%,0,VLOOKUP((M165+N165),cal2!$H$25:$I$28,2))</f>
        <v>25</v>
      </c>
      <c r="R165" s="78">
        <f t="shared" si="218"/>
        <v>400</v>
      </c>
      <c r="S165" s="78">
        <f t="shared" si="207"/>
        <v>684</v>
      </c>
      <c r="T165" s="78">
        <f>VLOOKUP(S165,cal2!$O$64:$P$69,2)</f>
        <v>0</v>
      </c>
      <c r="U165" s="78">
        <f t="shared" si="208"/>
        <v>0</v>
      </c>
      <c r="V165" s="78">
        <f t="shared" si="209"/>
        <v>0</v>
      </c>
      <c r="W165" s="78">
        <f t="shared" si="210"/>
        <v>0</v>
      </c>
      <c r="X165" s="78">
        <f t="shared" si="211"/>
        <v>0</v>
      </c>
      <c r="Y165" s="78">
        <f t="shared" si="212"/>
        <v>0</v>
      </c>
      <c r="Z165" s="78">
        <f t="shared" si="213"/>
        <v>0</v>
      </c>
      <c r="AA165" s="78">
        <f t="shared" si="214"/>
        <v>0</v>
      </c>
      <c r="AB165" s="78">
        <f t="shared" si="215"/>
        <v>0</v>
      </c>
      <c r="AC165" s="91">
        <f t="shared" si="216"/>
        <v>0</v>
      </c>
    </row>
    <row r="166" spans="1:29" s="24" customFormat="1" ht="16.5" customHeight="1">
      <c r="A166" s="60">
        <f t="shared" si="217"/>
        <v>140</v>
      </c>
      <c r="B166" s="90" t="s">
        <v>193</v>
      </c>
      <c r="C166" s="56">
        <v>42948</v>
      </c>
      <c r="D166" s="58">
        <f>VLOOKUP(C166,data!$A$26:$B$61,2)</f>
        <v>1.39</v>
      </c>
      <c r="E166" s="78">
        <f>VLOOKUP(C166,data!F$7:$H$22,3)</f>
        <v>100</v>
      </c>
      <c r="F166" s="78">
        <f>VLOOKUP(C166,data!F$7:$H$22,2)</f>
        <v>0</v>
      </c>
      <c r="G166" s="78">
        <f t="shared" si="202"/>
        <v>139</v>
      </c>
      <c r="H166" s="78">
        <f>ROUND((E166+F166)*data!$B$63,0)</f>
        <v>20</v>
      </c>
      <c r="I166" s="78">
        <f t="shared" si="203"/>
        <v>25</v>
      </c>
      <c r="J166" s="78">
        <f t="shared" si="204"/>
        <v>400</v>
      </c>
      <c r="K166" s="78">
        <f t="shared" si="205"/>
        <v>684</v>
      </c>
      <c r="L166" s="78">
        <f>VLOOKUP(K166,cal2!$O$64:$P$69,2)</f>
        <v>0</v>
      </c>
      <c r="M166" s="78">
        <f>VLOOKUP(C166,data!$A$7:$C$22,3)</f>
        <v>100</v>
      </c>
      <c r="N166" s="78">
        <f>VLOOKUP(C166,data!$A$7:$C$22,2)</f>
        <v>0</v>
      </c>
      <c r="O166" s="78">
        <f t="shared" si="206"/>
        <v>139</v>
      </c>
      <c r="P166" s="78">
        <f>ROUND((M166+N166)*data!$B$63,0)</f>
        <v>20</v>
      </c>
      <c r="Q166" s="78">
        <f>IF(data!$B$63&lt;15%,0,VLOOKUP((M166+N166),cal2!$H$25:$I$28,2))</f>
        <v>25</v>
      </c>
      <c r="R166" s="78">
        <f t="shared" si="218"/>
        <v>400</v>
      </c>
      <c r="S166" s="78">
        <f t="shared" si="207"/>
        <v>684</v>
      </c>
      <c r="T166" s="78">
        <f>VLOOKUP(S166,cal2!$O$64:$P$69,2)</f>
        <v>0</v>
      </c>
      <c r="U166" s="78">
        <f t="shared" si="208"/>
        <v>0</v>
      </c>
      <c r="V166" s="78">
        <f t="shared" si="209"/>
        <v>0</v>
      </c>
      <c r="W166" s="78">
        <f t="shared" si="210"/>
        <v>0</v>
      </c>
      <c r="X166" s="78">
        <f t="shared" si="211"/>
        <v>0</v>
      </c>
      <c r="Y166" s="78">
        <f t="shared" si="212"/>
        <v>0</v>
      </c>
      <c r="Z166" s="78">
        <f t="shared" si="213"/>
        <v>0</v>
      </c>
      <c r="AA166" s="78">
        <f t="shared" si="214"/>
        <v>0</v>
      </c>
      <c r="AB166" s="78">
        <f t="shared" si="215"/>
        <v>0</v>
      </c>
      <c r="AC166" s="91">
        <f t="shared" si="216"/>
        <v>0</v>
      </c>
    </row>
    <row r="167" spans="1:29" s="24" customFormat="1" ht="16.5" customHeight="1">
      <c r="A167" s="60">
        <f t="shared" si="217"/>
        <v>141</v>
      </c>
      <c r="B167" s="90" t="s">
        <v>194</v>
      </c>
      <c r="C167" s="56">
        <v>42979</v>
      </c>
      <c r="D167" s="58">
        <f>VLOOKUP(C167,data!$A$26:$B$61,2)</f>
        <v>1.39</v>
      </c>
      <c r="E167" s="78">
        <f>VLOOKUP(C167,data!F$7:$H$22,3)</f>
        <v>100</v>
      </c>
      <c r="F167" s="78">
        <f>VLOOKUP(C167,data!F$7:$H$22,2)</f>
        <v>0</v>
      </c>
      <c r="G167" s="78">
        <f t="shared" si="202"/>
        <v>139</v>
      </c>
      <c r="H167" s="78">
        <f>ROUND((E167+F167)*data!$B$63,0)</f>
        <v>20</v>
      </c>
      <c r="I167" s="78">
        <f t="shared" si="203"/>
        <v>25</v>
      </c>
      <c r="J167" s="78">
        <f t="shared" si="204"/>
        <v>400</v>
      </c>
      <c r="K167" s="78">
        <f t="shared" si="205"/>
        <v>684</v>
      </c>
      <c r="L167" s="78">
        <f>VLOOKUP(K167,cal2!$O$64:$P$69,2)</f>
        <v>0</v>
      </c>
      <c r="M167" s="78">
        <f>VLOOKUP(C167,data!$A$7:$C$22,3)</f>
        <v>100</v>
      </c>
      <c r="N167" s="78">
        <f>VLOOKUP(C167,data!$A$7:$C$22,2)</f>
        <v>0</v>
      </c>
      <c r="O167" s="78">
        <f t="shared" si="206"/>
        <v>139</v>
      </c>
      <c r="P167" s="78">
        <f>ROUND((M167+N167)*data!$B$63,0)</f>
        <v>20</v>
      </c>
      <c r="Q167" s="78">
        <f>IF(data!$B$63&lt;15%,0,VLOOKUP((M167+N167),cal2!$H$25:$I$28,2))</f>
        <v>25</v>
      </c>
      <c r="R167" s="78">
        <f t="shared" si="218"/>
        <v>400</v>
      </c>
      <c r="S167" s="78">
        <f t="shared" si="207"/>
        <v>684</v>
      </c>
      <c r="T167" s="78">
        <f>VLOOKUP(S167,cal2!$O$64:$P$69,2)</f>
        <v>0</v>
      </c>
      <c r="U167" s="78">
        <f t="shared" si="208"/>
        <v>0</v>
      </c>
      <c r="V167" s="78">
        <f t="shared" si="209"/>
        <v>0</v>
      </c>
      <c r="W167" s="78">
        <f t="shared" si="210"/>
        <v>0</v>
      </c>
      <c r="X167" s="78">
        <f t="shared" si="211"/>
        <v>0</v>
      </c>
      <c r="Y167" s="78">
        <f t="shared" si="212"/>
        <v>0</v>
      </c>
      <c r="Z167" s="78">
        <f t="shared" si="213"/>
        <v>0</v>
      </c>
      <c r="AA167" s="78">
        <f t="shared" si="214"/>
        <v>0</v>
      </c>
      <c r="AB167" s="78">
        <f t="shared" si="215"/>
        <v>0</v>
      </c>
      <c r="AC167" s="91">
        <f t="shared" si="216"/>
        <v>0</v>
      </c>
    </row>
    <row r="168" spans="1:29" s="24" customFormat="1" ht="16.5" customHeight="1">
      <c r="A168" s="60">
        <f t="shared" si="217"/>
        <v>142</v>
      </c>
      <c r="B168" s="90" t="s">
        <v>195</v>
      </c>
      <c r="C168" s="56">
        <v>43009</v>
      </c>
      <c r="D168" s="58">
        <f>VLOOKUP(C168,data!$A$26:$B$61,2)</f>
        <v>1.39</v>
      </c>
      <c r="E168" s="78">
        <f>VLOOKUP(C168,data!F$7:$H$22,3)</f>
        <v>100</v>
      </c>
      <c r="F168" s="78">
        <f>VLOOKUP(C168,data!F$7:$H$22,2)</f>
        <v>0</v>
      </c>
      <c r="G168" s="78">
        <f t="shared" si="202"/>
        <v>139</v>
      </c>
      <c r="H168" s="78">
        <f>ROUND((E168+F168)*data!$B$63,0)</f>
        <v>20</v>
      </c>
      <c r="I168" s="78">
        <f t="shared" si="203"/>
        <v>25</v>
      </c>
      <c r="J168" s="78">
        <f t="shared" si="204"/>
        <v>400</v>
      </c>
      <c r="K168" s="78">
        <f t="shared" si="205"/>
        <v>684</v>
      </c>
      <c r="L168" s="78">
        <f>VLOOKUP(K168,cal2!$O$64:$P$69,2)</f>
        <v>0</v>
      </c>
      <c r="M168" s="78">
        <f>VLOOKUP(C168,data!$A$7:$C$22,3)</f>
        <v>100</v>
      </c>
      <c r="N168" s="78">
        <f>VLOOKUP(C168,data!$A$7:$C$22,2)</f>
        <v>0</v>
      </c>
      <c r="O168" s="78">
        <f t="shared" si="206"/>
        <v>139</v>
      </c>
      <c r="P168" s="78">
        <f>ROUND((M168+N168)*data!$B$63,0)</f>
        <v>20</v>
      </c>
      <c r="Q168" s="78">
        <f>IF(data!$B$63&lt;15%,0,VLOOKUP((M168+N168),cal2!$H$25:$I$28,2))</f>
        <v>25</v>
      </c>
      <c r="R168" s="78">
        <f t="shared" si="218"/>
        <v>400</v>
      </c>
      <c r="S168" s="78">
        <f t="shared" si="207"/>
        <v>684</v>
      </c>
      <c r="T168" s="78">
        <f>VLOOKUP(S168,cal2!$O$64:$P$69,2)</f>
        <v>0</v>
      </c>
      <c r="U168" s="78">
        <f t="shared" si="208"/>
        <v>0</v>
      </c>
      <c r="V168" s="78">
        <f t="shared" si="209"/>
        <v>0</v>
      </c>
      <c r="W168" s="78">
        <f t="shared" si="210"/>
        <v>0</v>
      </c>
      <c r="X168" s="78">
        <f t="shared" si="211"/>
        <v>0</v>
      </c>
      <c r="Y168" s="78">
        <f t="shared" si="212"/>
        <v>0</v>
      </c>
      <c r="Z168" s="78">
        <f t="shared" si="213"/>
        <v>0</v>
      </c>
      <c r="AA168" s="78">
        <f t="shared" si="214"/>
        <v>0</v>
      </c>
      <c r="AB168" s="78">
        <f t="shared" si="215"/>
        <v>0</v>
      </c>
      <c r="AC168" s="91">
        <f t="shared" si="216"/>
        <v>0</v>
      </c>
    </row>
    <row r="169" spans="1:29" s="24" customFormat="1" ht="16.5" customHeight="1">
      <c r="A169" s="60">
        <f t="shared" si="217"/>
        <v>143</v>
      </c>
      <c r="B169" s="90" t="s">
        <v>196</v>
      </c>
      <c r="C169" s="56">
        <v>43040</v>
      </c>
      <c r="D169" s="58">
        <f>VLOOKUP(C169,data!$A$26:$B$61,2)</f>
        <v>1.39</v>
      </c>
      <c r="E169" s="78">
        <f>VLOOKUP(C169,data!F$7:$H$22,3)</f>
        <v>100</v>
      </c>
      <c r="F169" s="78">
        <f>VLOOKUP(C169,data!F$7:$H$22,2)</f>
        <v>0</v>
      </c>
      <c r="G169" s="78">
        <f t="shared" si="202"/>
        <v>139</v>
      </c>
      <c r="H169" s="78">
        <f>ROUND((E169+F169)*data!$B$63,0)</f>
        <v>20</v>
      </c>
      <c r="I169" s="78">
        <f t="shared" si="203"/>
        <v>25</v>
      </c>
      <c r="J169" s="78">
        <f t="shared" si="204"/>
        <v>400</v>
      </c>
      <c r="K169" s="78">
        <f t="shared" si="205"/>
        <v>684</v>
      </c>
      <c r="L169" s="78">
        <f>VLOOKUP(K169,cal2!$O$64:$P$69,2)</f>
        <v>0</v>
      </c>
      <c r="M169" s="78">
        <f>VLOOKUP(C169,data!$A$7:$C$22,3)</f>
        <v>100</v>
      </c>
      <c r="N169" s="78">
        <f>VLOOKUP(C169,data!$A$7:$C$22,2)</f>
        <v>0</v>
      </c>
      <c r="O169" s="78">
        <f t="shared" si="206"/>
        <v>139</v>
      </c>
      <c r="P169" s="78">
        <f>ROUND((M169+N169)*data!$B$63,0)</f>
        <v>20</v>
      </c>
      <c r="Q169" s="78">
        <f>IF(data!$B$63&lt;15%,0,VLOOKUP((M169+N169),cal2!$H$25:$I$28,2))</f>
        <v>25</v>
      </c>
      <c r="R169" s="78">
        <f t="shared" si="218"/>
        <v>400</v>
      </c>
      <c r="S169" s="78">
        <f t="shared" si="207"/>
        <v>684</v>
      </c>
      <c r="T169" s="78">
        <f>VLOOKUP(S169,cal2!$O$64:$P$69,2)</f>
        <v>0</v>
      </c>
      <c r="U169" s="78">
        <f t="shared" si="208"/>
        <v>0</v>
      </c>
      <c r="V169" s="78">
        <f t="shared" si="209"/>
        <v>0</v>
      </c>
      <c r="W169" s="78">
        <f t="shared" si="210"/>
        <v>0</v>
      </c>
      <c r="X169" s="78">
        <f t="shared" si="211"/>
        <v>0</v>
      </c>
      <c r="Y169" s="78">
        <f t="shared" si="212"/>
        <v>0</v>
      </c>
      <c r="Z169" s="78">
        <f t="shared" si="213"/>
        <v>0</v>
      </c>
      <c r="AA169" s="78">
        <f t="shared" si="214"/>
        <v>0</v>
      </c>
      <c r="AB169" s="78">
        <f t="shared" si="215"/>
        <v>0</v>
      </c>
      <c r="AC169" s="91">
        <f t="shared" si="216"/>
        <v>0</v>
      </c>
    </row>
    <row r="170" spans="1:29" s="24" customFormat="1" ht="16.5" customHeight="1">
      <c r="A170" s="60">
        <f t="shared" si="217"/>
        <v>144</v>
      </c>
      <c r="B170" s="90" t="s">
        <v>197</v>
      </c>
      <c r="C170" s="56">
        <v>43070</v>
      </c>
      <c r="D170" s="58">
        <f>VLOOKUP(C170,data!$A$26:$B$61,2)</f>
        <v>1.39</v>
      </c>
      <c r="E170" s="78">
        <f>VLOOKUP(C170,data!F$7:$H$22,3)</f>
        <v>100</v>
      </c>
      <c r="F170" s="78">
        <f>VLOOKUP(C170,data!F$7:$H$22,2)</f>
        <v>0</v>
      </c>
      <c r="G170" s="78">
        <f t="shared" si="202"/>
        <v>139</v>
      </c>
      <c r="H170" s="78">
        <f>ROUND((E170+F170)*data!$B$63,0)</f>
        <v>20</v>
      </c>
      <c r="I170" s="78">
        <f t="shared" si="203"/>
        <v>25</v>
      </c>
      <c r="J170" s="78">
        <f t="shared" si="204"/>
        <v>400</v>
      </c>
      <c r="K170" s="78">
        <f t="shared" si="205"/>
        <v>684</v>
      </c>
      <c r="L170" s="78">
        <f>VLOOKUP(K170,cal2!$O$64:$P$69,2)</f>
        <v>0</v>
      </c>
      <c r="M170" s="78">
        <f>VLOOKUP(C170,data!$A$7:$C$22,3)</f>
        <v>100</v>
      </c>
      <c r="N170" s="78">
        <f>VLOOKUP(C170,data!$A$7:$C$22,2)</f>
        <v>0</v>
      </c>
      <c r="O170" s="78">
        <f t="shared" si="206"/>
        <v>139</v>
      </c>
      <c r="P170" s="78">
        <f>ROUND((M170+N170)*data!$B$63,0)</f>
        <v>20</v>
      </c>
      <c r="Q170" s="78">
        <f>IF(data!$B$63&lt;15%,0,VLOOKUP((M170+N170),cal2!$H$25:$I$28,2))</f>
        <v>25</v>
      </c>
      <c r="R170" s="78">
        <f t="shared" si="218"/>
        <v>400</v>
      </c>
      <c r="S170" s="78">
        <f t="shared" si="207"/>
        <v>684</v>
      </c>
      <c r="T170" s="78">
        <f>VLOOKUP(S170,cal2!$O$64:$P$69,2)</f>
        <v>0</v>
      </c>
      <c r="U170" s="78">
        <f t="shared" si="208"/>
        <v>0</v>
      </c>
      <c r="V170" s="78">
        <f t="shared" si="209"/>
        <v>0</v>
      </c>
      <c r="W170" s="78">
        <f t="shared" si="210"/>
        <v>0</v>
      </c>
      <c r="X170" s="78">
        <f t="shared" si="211"/>
        <v>0</v>
      </c>
      <c r="Y170" s="78">
        <f t="shared" si="212"/>
        <v>0</v>
      </c>
      <c r="Z170" s="78">
        <f t="shared" si="213"/>
        <v>0</v>
      </c>
      <c r="AA170" s="78">
        <f t="shared" si="214"/>
        <v>0</v>
      </c>
      <c r="AB170" s="78">
        <f t="shared" si="215"/>
        <v>0</v>
      </c>
      <c r="AC170" s="91">
        <f t="shared" si="216"/>
        <v>0</v>
      </c>
    </row>
    <row r="171" spans="1:29" s="24" customFormat="1" ht="16.5" customHeight="1">
      <c r="A171" s="60">
        <f t="shared" si="217"/>
        <v>145</v>
      </c>
      <c r="B171" s="90" t="s">
        <v>198</v>
      </c>
      <c r="C171" s="56">
        <v>43101</v>
      </c>
      <c r="D171" s="58">
        <f>VLOOKUP(C171,data!$A$26:$B$61,2)</f>
        <v>1.42</v>
      </c>
      <c r="E171" s="78">
        <f>VLOOKUP(C171,data!F$7:$H$22,3)</f>
        <v>100</v>
      </c>
      <c r="F171" s="78">
        <f>VLOOKUP(C171,data!F$7:$H$22,2)</f>
        <v>0</v>
      </c>
      <c r="G171" s="78">
        <f t="shared" si="202"/>
        <v>142</v>
      </c>
      <c r="H171" s="78">
        <f>ROUND((E171+F171)*data!$B$63,0)</f>
        <v>20</v>
      </c>
      <c r="I171" s="78">
        <f t="shared" si="203"/>
        <v>25</v>
      </c>
      <c r="J171" s="78">
        <f t="shared" si="204"/>
        <v>400</v>
      </c>
      <c r="K171" s="78">
        <f t="shared" si="205"/>
        <v>687</v>
      </c>
      <c r="L171" s="78">
        <f>VLOOKUP(K171,cal2!$O$64:$P$69,2)</f>
        <v>0</v>
      </c>
      <c r="M171" s="78">
        <f>VLOOKUP(C171,data!$A$7:$C$22,3)</f>
        <v>100</v>
      </c>
      <c r="N171" s="78">
        <f>VLOOKUP(C171,data!$A$7:$C$22,2)</f>
        <v>0</v>
      </c>
      <c r="O171" s="78">
        <f t="shared" si="206"/>
        <v>142</v>
      </c>
      <c r="P171" s="78">
        <f>ROUND((M171+N171)*data!$B$63,0)</f>
        <v>20</v>
      </c>
      <c r="Q171" s="78">
        <f>IF(data!$B$63&lt;15%,0,VLOOKUP((M171+N171),cal2!$H$25:$I$28,2))</f>
        <v>25</v>
      </c>
      <c r="R171" s="78">
        <f t="shared" si="218"/>
        <v>400</v>
      </c>
      <c r="S171" s="78">
        <f t="shared" si="207"/>
        <v>687</v>
      </c>
      <c r="T171" s="78">
        <f>VLOOKUP(S171,cal2!$O$64:$P$69,2)</f>
        <v>0</v>
      </c>
      <c r="U171" s="78">
        <f t="shared" si="208"/>
        <v>0</v>
      </c>
      <c r="V171" s="78">
        <f t="shared" si="209"/>
        <v>0</v>
      </c>
      <c r="W171" s="78">
        <f t="shared" si="210"/>
        <v>0</v>
      </c>
      <c r="X171" s="78">
        <f t="shared" si="211"/>
        <v>0</v>
      </c>
      <c r="Y171" s="78">
        <f t="shared" si="212"/>
        <v>0</v>
      </c>
      <c r="Z171" s="78">
        <f t="shared" si="213"/>
        <v>0</v>
      </c>
      <c r="AA171" s="78">
        <f t="shared" si="214"/>
        <v>0</v>
      </c>
      <c r="AB171" s="78">
        <f t="shared" si="215"/>
        <v>0</v>
      </c>
      <c r="AC171" s="91">
        <f t="shared" si="216"/>
        <v>0</v>
      </c>
    </row>
    <row r="172" spans="1:29" s="24" customFormat="1" ht="16.5" customHeight="1">
      <c r="A172" s="60">
        <f t="shared" si="217"/>
        <v>146</v>
      </c>
      <c r="B172" s="90" t="s">
        <v>199</v>
      </c>
      <c r="C172" s="56">
        <v>43132</v>
      </c>
      <c r="D172" s="58">
        <f>VLOOKUP(C172,data!$A$26:$B$61,2)</f>
        <v>1.42</v>
      </c>
      <c r="E172" s="78">
        <f>VLOOKUP(C172,data!F$7:$H$22,3)</f>
        <v>100</v>
      </c>
      <c r="F172" s="78">
        <f>VLOOKUP(C172,data!F$7:$H$22,2)</f>
        <v>0</v>
      </c>
      <c r="G172" s="78">
        <f t="shared" si="202"/>
        <v>142</v>
      </c>
      <c r="H172" s="78">
        <f>ROUND((E172+F172)*data!$B$63,0)</f>
        <v>20</v>
      </c>
      <c r="I172" s="78">
        <f t="shared" si="203"/>
        <v>25</v>
      </c>
      <c r="J172" s="78">
        <f t="shared" si="204"/>
        <v>400</v>
      </c>
      <c r="K172" s="78">
        <f t="shared" si="205"/>
        <v>687</v>
      </c>
      <c r="L172" s="78">
        <f>IF(L161&gt;199,300,(VLOOKUP(K172,cal2!$O$64:$P$69,2)))</f>
        <v>0</v>
      </c>
      <c r="M172" s="78">
        <f>VLOOKUP(C172,data!$A$7:$C$22,3)</f>
        <v>100</v>
      </c>
      <c r="N172" s="78">
        <f>VLOOKUP(C172,data!$A$7:$C$22,2)</f>
        <v>0</v>
      </c>
      <c r="O172" s="78">
        <f t="shared" si="206"/>
        <v>142</v>
      </c>
      <c r="P172" s="78">
        <f>ROUND((M172+N172)*data!$B$63,0)</f>
        <v>20</v>
      </c>
      <c r="Q172" s="78">
        <f>IF(data!$B$63&lt;15%,0,VLOOKUP((M172+N172),cal2!$H$25:$I$28,2))</f>
        <v>25</v>
      </c>
      <c r="R172" s="78">
        <f t="shared" si="218"/>
        <v>400</v>
      </c>
      <c r="S172" s="78">
        <f t="shared" si="207"/>
        <v>687</v>
      </c>
      <c r="T172" s="78">
        <f>IF(T161&gt;199,300,(VLOOKUP(S172,cal2!$O$64:$P$69,2)))</f>
        <v>0</v>
      </c>
      <c r="U172" s="78">
        <f t="shared" si="208"/>
        <v>0</v>
      </c>
      <c r="V172" s="78">
        <f t="shared" si="209"/>
        <v>0</v>
      </c>
      <c r="W172" s="78">
        <f t="shared" si="210"/>
        <v>0</v>
      </c>
      <c r="X172" s="78">
        <f t="shared" si="211"/>
        <v>0</v>
      </c>
      <c r="Y172" s="78">
        <f t="shared" si="212"/>
        <v>0</v>
      </c>
      <c r="Z172" s="78">
        <f t="shared" si="213"/>
        <v>0</v>
      </c>
      <c r="AA172" s="78">
        <f t="shared" si="214"/>
        <v>0</v>
      </c>
      <c r="AB172" s="78">
        <f t="shared" si="215"/>
        <v>0</v>
      </c>
      <c r="AC172" s="85">
        <f t="shared" si="216"/>
        <v>0</v>
      </c>
    </row>
    <row r="173" spans="1:29" s="24" customFormat="1" ht="16.5" customHeight="1">
      <c r="A173" s="61"/>
      <c r="B173" s="86"/>
      <c r="C173" s="55" t="s">
        <v>152</v>
      </c>
      <c r="D173" s="55"/>
      <c r="E173" s="72">
        <f>SUM(E161:E172)</f>
        <v>1200</v>
      </c>
      <c r="F173" s="72">
        <f aca="true" t="shared" si="219" ref="F173:AC173">SUM(F161:F172)</f>
        <v>0</v>
      </c>
      <c r="G173" s="72">
        <f t="shared" si="219"/>
        <v>1662</v>
      </c>
      <c r="H173" s="72">
        <f t="shared" si="219"/>
        <v>240</v>
      </c>
      <c r="I173" s="72">
        <f t="shared" si="219"/>
        <v>300</v>
      </c>
      <c r="J173" s="72">
        <f t="shared" si="219"/>
        <v>4800</v>
      </c>
      <c r="K173" s="72">
        <f t="shared" si="219"/>
        <v>8202</v>
      </c>
      <c r="L173" s="72">
        <f t="shared" si="219"/>
        <v>0</v>
      </c>
      <c r="M173" s="72">
        <f t="shared" si="219"/>
        <v>1200</v>
      </c>
      <c r="N173" s="72">
        <f t="shared" si="219"/>
        <v>0</v>
      </c>
      <c r="O173" s="72">
        <f t="shared" si="219"/>
        <v>1662</v>
      </c>
      <c r="P173" s="72">
        <f t="shared" si="219"/>
        <v>240</v>
      </c>
      <c r="Q173" s="72">
        <f t="shared" si="219"/>
        <v>300</v>
      </c>
      <c r="R173" s="72">
        <f t="shared" si="219"/>
        <v>4800</v>
      </c>
      <c r="S173" s="72">
        <f t="shared" si="219"/>
        <v>8202</v>
      </c>
      <c r="T173" s="72">
        <f t="shared" si="219"/>
        <v>0</v>
      </c>
      <c r="U173" s="72">
        <f t="shared" si="219"/>
        <v>0</v>
      </c>
      <c r="V173" s="72">
        <f t="shared" si="219"/>
        <v>0</v>
      </c>
      <c r="W173" s="72">
        <f t="shared" si="219"/>
        <v>0</v>
      </c>
      <c r="X173" s="72">
        <f t="shared" si="219"/>
        <v>0</v>
      </c>
      <c r="Y173" s="72">
        <f t="shared" si="219"/>
        <v>0</v>
      </c>
      <c r="Z173" s="72">
        <f t="shared" si="219"/>
        <v>0</v>
      </c>
      <c r="AA173" s="72">
        <f t="shared" si="219"/>
        <v>0</v>
      </c>
      <c r="AB173" s="72">
        <f t="shared" si="219"/>
        <v>0</v>
      </c>
      <c r="AC173" s="72">
        <f t="shared" si="219"/>
        <v>0</v>
      </c>
    </row>
    <row r="174" spans="1:29" s="24" customFormat="1" ht="16.5" customHeight="1">
      <c r="A174" s="62">
        <f>A172+1</f>
        <v>147</v>
      </c>
      <c r="B174" s="87" t="s">
        <v>188</v>
      </c>
      <c r="C174" s="56">
        <v>43160</v>
      </c>
      <c r="D174" s="58">
        <f>VLOOKUP(C174,data!$A$26:$B$61,2)</f>
        <v>1.42</v>
      </c>
      <c r="E174" s="79">
        <f>VLOOKUP(C174,data!F$7:$H$22,3)</f>
        <v>100</v>
      </c>
      <c r="F174" s="79">
        <f>VLOOKUP(C174,data!F$7:$H$22,2)</f>
        <v>0</v>
      </c>
      <c r="G174" s="78">
        <f aca="true" t="shared" si="220" ref="G174:G185">ROUND((E174+F174)*D174,0)</f>
        <v>142</v>
      </c>
      <c r="H174" s="78">
        <f>ROUND((E174+F174)*data!$B$63,0)</f>
        <v>20</v>
      </c>
      <c r="I174" s="78">
        <f aca="true" t="shared" si="221" ref="I174:I185">Q174</f>
        <v>25</v>
      </c>
      <c r="J174" s="78">
        <f aca="true" t="shared" si="222" ref="J174:J185">R174</f>
        <v>400</v>
      </c>
      <c r="K174" s="88">
        <f aca="true" t="shared" si="223" ref="K174:K185">SUM(E174:J174)</f>
        <v>687</v>
      </c>
      <c r="L174" s="78">
        <f>VLOOKUP(K174,cal2!$O$64:$P$69,2)</f>
        <v>0</v>
      </c>
      <c r="M174" s="79">
        <f>VLOOKUP(C174,data!$A$7:$C$22,3)</f>
        <v>100</v>
      </c>
      <c r="N174" s="79">
        <f>VLOOKUP(C174,data!$A$7:$C$22,2)</f>
        <v>0</v>
      </c>
      <c r="O174" s="78">
        <f aca="true" t="shared" si="224" ref="O174:O185">ROUND((M174+N174)*D174,0)</f>
        <v>142</v>
      </c>
      <c r="P174" s="78">
        <f>ROUND((M174+N174)*data!$B$63,0)</f>
        <v>20</v>
      </c>
      <c r="Q174" s="78">
        <f>IF(data!$B$63&lt;15%,0,VLOOKUP((M174+N174),cal2!$H$25:$I$28,2))</f>
        <v>25</v>
      </c>
      <c r="R174" s="78">
        <f>R172</f>
        <v>400</v>
      </c>
      <c r="S174" s="88">
        <f aca="true" t="shared" si="225" ref="S174:S185">SUM(M174:R174)</f>
        <v>687</v>
      </c>
      <c r="T174" s="78">
        <f>VLOOKUP(S174,cal2!$O$64:$P$69,2)</f>
        <v>0</v>
      </c>
      <c r="U174" s="88">
        <f aca="true" t="shared" si="226" ref="U174:U185">E174-M174</f>
        <v>0</v>
      </c>
      <c r="V174" s="88">
        <f aca="true" t="shared" si="227" ref="V174:V185">F174-N174</f>
        <v>0</v>
      </c>
      <c r="W174" s="88">
        <f aca="true" t="shared" si="228" ref="W174:W185">G174-O174</f>
        <v>0</v>
      </c>
      <c r="X174" s="88">
        <f aca="true" t="shared" si="229" ref="X174:X185">H174-P174</f>
        <v>0</v>
      </c>
      <c r="Y174" s="88">
        <f aca="true" t="shared" si="230" ref="Y174:Y185">I174-Q174</f>
        <v>0</v>
      </c>
      <c r="Z174" s="88">
        <f aca="true" t="shared" si="231" ref="Z174:Z185">J174-R174</f>
        <v>0</v>
      </c>
      <c r="AA174" s="88">
        <f aca="true" t="shared" si="232" ref="AA174:AA185">SUM(U174:Z174)</f>
        <v>0</v>
      </c>
      <c r="AB174" s="88">
        <f aca="true" t="shared" si="233" ref="AB174:AB185">L174-T174</f>
        <v>0</v>
      </c>
      <c r="AC174" s="89">
        <f aca="true" t="shared" si="234" ref="AC174:AC185">AA174-AB174</f>
        <v>0</v>
      </c>
    </row>
    <row r="175" spans="1:29" s="24" customFormat="1" ht="16.5" customHeight="1">
      <c r="A175" s="60">
        <f aca="true" t="shared" si="235" ref="A175:A185">A174+1</f>
        <v>148</v>
      </c>
      <c r="B175" s="90" t="s">
        <v>189</v>
      </c>
      <c r="C175" s="56">
        <v>43191</v>
      </c>
      <c r="D175" s="58">
        <f>VLOOKUP(C175,data!$A$26:$B$61,2)</f>
        <v>1.42</v>
      </c>
      <c r="E175" s="78">
        <f>VLOOKUP(C175,data!F$7:$H$22,3)</f>
        <v>100</v>
      </c>
      <c r="F175" s="78">
        <f>VLOOKUP(C175,data!F$7:$H$22,2)</f>
        <v>0</v>
      </c>
      <c r="G175" s="78">
        <f t="shared" si="220"/>
        <v>142</v>
      </c>
      <c r="H175" s="78">
        <f>ROUND((E175+F175)*data!$B$63,0)</f>
        <v>20</v>
      </c>
      <c r="I175" s="78">
        <f t="shared" si="221"/>
        <v>25</v>
      </c>
      <c r="J175" s="78">
        <f t="shared" si="222"/>
        <v>400</v>
      </c>
      <c r="K175" s="78">
        <f t="shared" si="223"/>
        <v>687</v>
      </c>
      <c r="L175" s="78">
        <f>VLOOKUP(K175,cal2!$O$64:$P$69,2)</f>
        <v>0</v>
      </c>
      <c r="M175" s="78">
        <f>VLOOKUP(C175,data!$A$7:$C$22,3)</f>
        <v>100</v>
      </c>
      <c r="N175" s="78">
        <f>VLOOKUP(C175,data!$A$7:$C$22,2)</f>
        <v>0</v>
      </c>
      <c r="O175" s="78">
        <f t="shared" si="224"/>
        <v>142</v>
      </c>
      <c r="P175" s="78">
        <f>ROUND((M175+N175)*data!$B$63,0)</f>
        <v>20</v>
      </c>
      <c r="Q175" s="78">
        <f>IF(data!$B$63&lt;15%,0,VLOOKUP((M175+N175),cal2!$H$25:$I$28,2))</f>
        <v>25</v>
      </c>
      <c r="R175" s="78">
        <f>R174</f>
        <v>400</v>
      </c>
      <c r="S175" s="78">
        <f t="shared" si="225"/>
        <v>687</v>
      </c>
      <c r="T175" s="78">
        <f>VLOOKUP(S175,cal2!$O$64:$P$69,2)</f>
        <v>0</v>
      </c>
      <c r="U175" s="78">
        <f t="shared" si="226"/>
        <v>0</v>
      </c>
      <c r="V175" s="78">
        <f t="shared" si="227"/>
        <v>0</v>
      </c>
      <c r="W175" s="78">
        <f t="shared" si="228"/>
        <v>0</v>
      </c>
      <c r="X175" s="78">
        <f t="shared" si="229"/>
        <v>0</v>
      </c>
      <c r="Y175" s="78">
        <f t="shared" si="230"/>
        <v>0</v>
      </c>
      <c r="Z175" s="78">
        <f t="shared" si="231"/>
        <v>0</v>
      </c>
      <c r="AA175" s="78">
        <f t="shared" si="232"/>
        <v>0</v>
      </c>
      <c r="AB175" s="78">
        <f t="shared" si="233"/>
        <v>0</v>
      </c>
      <c r="AC175" s="91">
        <f t="shared" si="234"/>
        <v>0</v>
      </c>
    </row>
    <row r="176" spans="1:29" s="24" customFormat="1" ht="16.5" customHeight="1">
      <c r="A176" s="60">
        <f t="shared" si="235"/>
        <v>149</v>
      </c>
      <c r="B176" s="90" t="s">
        <v>190</v>
      </c>
      <c r="C176" s="56">
        <v>43221</v>
      </c>
      <c r="D176" s="58">
        <f>VLOOKUP(C176,data!$A$26:$B$61,2)</f>
        <v>1.42</v>
      </c>
      <c r="E176" s="78">
        <f>VLOOKUP(C176,data!F$7:$H$22,3)</f>
        <v>100</v>
      </c>
      <c r="F176" s="78">
        <f>VLOOKUP(C176,data!F$7:$H$22,2)</f>
        <v>0</v>
      </c>
      <c r="G176" s="78">
        <f t="shared" si="220"/>
        <v>142</v>
      </c>
      <c r="H176" s="78">
        <f>ROUND((E176+F176)*data!$B$63,0)</f>
        <v>20</v>
      </c>
      <c r="I176" s="78">
        <f t="shared" si="221"/>
        <v>25</v>
      </c>
      <c r="J176" s="78">
        <f t="shared" si="222"/>
        <v>400</v>
      </c>
      <c r="K176" s="78">
        <f t="shared" si="223"/>
        <v>687</v>
      </c>
      <c r="L176" s="78">
        <f>VLOOKUP(K176,cal2!$O$64:$P$69,2)</f>
        <v>0</v>
      </c>
      <c r="M176" s="78">
        <f>VLOOKUP(C176,data!$A$7:$C$22,3)</f>
        <v>100</v>
      </c>
      <c r="N176" s="78">
        <f>VLOOKUP(C176,data!$A$7:$C$22,2)</f>
        <v>0</v>
      </c>
      <c r="O176" s="78">
        <f t="shared" si="224"/>
        <v>142</v>
      </c>
      <c r="P176" s="78">
        <f>ROUND((M176+N176)*data!$B$63,0)</f>
        <v>20</v>
      </c>
      <c r="Q176" s="78">
        <f>IF(data!$B$63&lt;15%,0,VLOOKUP((M176+N176),cal2!$H$25:$I$28,2))</f>
        <v>25</v>
      </c>
      <c r="R176" s="78">
        <f aca="true" t="shared" si="236" ref="R176:R185">R175</f>
        <v>400</v>
      </c>
      <c r="S176" s="78">
        <f t="shared" si="225"/>
        <v>687</v>
      </c>
      <c r="T176" s="78">
        <f>VLOOKUP(S176,cal2!$O$64:$P$69,2)</f>
        <v>0</v>
      </c>
      <c r="U176" s="78">
        <f t="shared" si="226"/>
        <v>0</v>
      </c>
      <c r="V176" s="78">
        <f t="shared" si="227"/>
        <v>0</v>
      </c>
      <c r="W176" s="78">
        <f t="shared" si="228"/>
        <v>0</v>
      </c>
      <c r="X176" s="78">
        <f t="shared" si="229"/>
        <v>0</v>
      </c>
      <c r="Y176" s="78">
        <f t="shared" si="230"/>
        <v>0</v>
      </c>
      <c r="Z176" s="78">
        <f t="shared" si="231"/>
        <v>0</v>
      </c>
      <c r="AA176" s="78">
        <f t="shared" si="232"/>
        <v>0</v>
      </c>
      <c r="AB176" s="78">
        <f t="shared" si="233"/>
        <v>0</v>
      </c>
      <c r="AC176" s="91">
        <f t="shared" si="234"/>
        <v>0</v>
      </c>
    </row>
    <row r="177" spans="1:29" s="24" customFormat="1" ht="16.5" customHeight="1">
      <c r="A177" s="60">
        <f t="shared" si="235"/>
        <v>150</v>
      </c>
      <c r="B177" s="90" t="s">
        <v>191</v>
      </c>
      <c r="C177" s="56">
        <v>43252</v>
      </c>
      <c r="D177" s="58">
        <f>VLOOKUP(C177,data!$A$26:$B$61,2)</f>
        <v>1.42</v>
      </c>
      <c r="E177" s="78">
        <f>VLOOKUP(C177,data!F$7:$H$22,3)</f>
        <v>100</v>
      </c>
      <c r="F177" s="78">
        <f>VLOOKUP(C177,data!F$7:$H$22,2)</f>
        <v>0</v>
      </c>
      <c r="G177" s="78">
        <f t="shared" si="220"/>
        <v>142</v>
      </c>
      <c r="H177" s="78">
        <f>ROUND((E177+F177)*data!$B$63,0)</f>
        <v>20</v>
      </c>
      <c r="I177" s="78">
        <f t="shared" si="221"/>
        <v>25</v>
      </c>
      <c r="J177" s="78">
        <f t="shared" si="222"/>
        <v>400</v>
      </c>
      <c r="K177" s="78">
        <f t="shared" si="223"/>
        <v>687</v>
      </c>
      <c r="L177" s="78">
        <f>VLOOKUP(K177,cal2!$O$64:$P$69,2)</f>
        <v>0</v>
      </c>
      <c r="M177" s="78">
        <f>VLOOKUP(C177,data!$A$7:$C$22,3)</f>
        <v>100</v>
      </c>
      <c r="N177" s="78">
        <f>VLOOKUP(C177,data!$A$7:$C$22,2)</f>
        <v>0</v>
      </c>
      <c r="O177" s="78">
        <f t="shared" si="224"/>
        <v>142</v>
      </c>
      <c r="P177" s="78">
        <f>ROUND((M177+N177)*data!$B$63,0)</f>
        <v>20</v>
      </c>
      <c r="Q177" s="78">
        <f>IF(data!$B$63&lt;15%,0,VLOOKUP((M177+N177),cal2!$H$25:$I$28,2))</f>
        <v>25</v>
      </c>
      <c r="R177" s="78">
        <f t="shared" si="236"/>
        <v>400</v>
      </c>
      <c r="S177" s="78">
        <f t="shared" si="225"/>
        <v>687</v>
      </c>
      <c r="T177" s="78">
        <f>VLOOKUP(S177,cal2!$O$64:$P$69,2)</f>
        <v>0</v>
      </c>
      <c r="U177" s="78">
        <f t="shared" si="226"/>
        <v>0</v>
      </c>
      <c r="V177" s="78">
        <f t="shared" si="227"/>
        <v>0</v>
      </c>
      <c r="W177" s="78">
        <f t="shared" si="228"/>
        <v>0</v>
      </c>
      <c r="X177" s="78">
        <f t="shared" si="229"/>
        <v>0</v>
      </c>
      <c r="Y177" s="78">
        <f t="shared" si="230"/>
        <v>0</v>
      </c>
      <c r="Z177" s="78">
        <f t="shared" si="231"/>
        <v>0</v>
      </c>
      <c r="AA177" s="78">
        <f t="shared" si="232"/>
        <v>0</v>
      </c>
      <c r="AB177" s="78">
        <f t="shared" si="233"/>
        <v>0</v>
      </c>
      <c r="AC177" s="91">
        <f t="shared" si="234"/>
        <v>0</v>
      </c>
    </row>
    <row r="178" spans="1:29" s="24" customFormat="1" ht="16.5" customHeight="1">
      <c r="A178" s="60">
        <f t="shared" si="235"/>
        <v>151</v>
      </c>
      <c r="B178" s="90" t="s">
        <v>192</v>
      </c>
      <c r="C178" s="56">
        <v>43282</v>
      </c>
      <c r="D178" s="58">
        <f>VLOOKUP(C178,data!$A$26:$B$61,2)</f>
        <v>1.48</v>
      </c>
      <c r="E178" s="78">
        <f>VLOOKUP(C178,data!F$7:$H$22,3)</f>
        <v>100</v>
      </c>
      <c r="F178" s="78">
        <f>VLOOKUP(C178,data!F$7:$H$22,2)</f>
        <v>0</v>
      </c>
      <c r="G178" s="78">
        <f t="shared" si="220"/>
        <v>148</v>
      </c>
      <c r="H178" s="78">
        <f>ROUND((E178+F178)*data!$B$63,0)</f>
        <v>20</v>
      </c>
      <c r="I178" s="78">
        <f t="shared" si="221"/>
        <v>25</v>
      </c>
      <c r="J178" s="78">
        <f t="shared" si="222"/>
        <v>400</v>
      </c>
      <c r="K178" s="78">
        <f t="shared" si="223"/>
        <v>693</v>
      </c>
      <c r="L178" s="78">
        <f>VLOOKUP(K178,cal2!$O$64:$P$69,2)</f>
        <v>0</v>
      </c>
      <c r="M178" s="78">
        <f>VLOOKUP(C178,data!$A$7:$C$22,3)</f>
        <v>100</v>
      </c>
      <c r="N178" s="78">
        <f>VLOOKUP(C178,data!$A$7:$C$22,2)</f>
        <v>0</v>
      </c>
      <c r="O178" s="78">
        <f t="shared" si="224"/>
        <v>148</v>
      </c>
      <c r="P178" s="78">
        <f>ROUND((M178+N178)*data!$B$63,0)</f>
        <v>20</v>
      </c>
      <c r="Q178" s="78">
        <f>IF(data!$B$63&lt;15%,0,VLOOKUP((M178+N178),cal2!$H$25:$I$28,2))</f>
        <v>25</v>
      </c>
      <c r="R178" s="78">
        <f t="shared" si="236"/>
        <v>400</v>
      </c>
      <c r="S178" s="78">
        <f t="shared" si="225"/>
        <v>693</v>
      </c>
      <c r="T178" s="78">
        <f>VLOOKUP(S178,cal2!$O$64:$P$69,2)</f>
        <v>0</v>
      </c>
      <c r="U178" s="78">
        <f t="shared" si="226"/>
        <v>0</v>
      </c>
      <c r="V178" s="78">
        <f t="shared" si="227"/>
        <v>0</v>
      </c>
      <c r="W178" s="78">
        <f t="shared" si="228"/>
        <v>0</v>
      </c>
      <c r="X178" s="78">
        <f t="shared" si="229"/>
        <v>0</v>
      </c>
      <c r="Y178" s="78">
        <f t="shared" si="230"/>
        <v>0</v>
      </c>
      <c r="Z178" s="78">
        <f t="shared" si="231"/>
        <v>0</v>
      </c>
      <c r="AA178" s="78">
        <f t="shared" si="232"/>
        <v>0</v>
      </c>
      <c r="AB178" s="78">
        <f t="shared" si="233"/>
        <v>0</v>
      </c>
      <c r="AC178" s="91">
        <f t="shared" si="234"/>
        <v>0</v>
      </c>
    </row>
    <row r="179" spans="1:29" s="24" customFormat="1" ht="16.5" customHeight="1">
      <c r="A179" s="60">
        <f t="shared" si="235"/>
        <v>152</v>
      </c>
      <c r="B179" s="90" t="s">
        <v>193</v>
      </c>
      <c r="C179" s="56">
        <v>43313</v>
      </c>
      <c r="D179" s="58">
        <f>VLOOKUP(C179,data!$A$26:$B$61,2)</f>
        <v>1.48</v>
      </c>
      <c r="E179" s="78">
        <f>VLOOKUP(C179,data!F$7:$H$22,3)</f>
        <v>100</v>
      </c>
      <c r="F179" s="78">
        <f>VLOOKUP(C179,data!F$7:$H$22,2)</f>
        <v>0</v>
      </c>
      <c r="G179" s="78">
        <f t="shared" si="220"/>
        <v>148</v>
      </c>
      <c r="H179" s="78">
        <f>ROUND((E179+F179)*data!$B$63,0)</f>
        <v>20</v>
      </c>
      <c r="I179" s="78">
        <f t="shared" si="221"/>
        <v>25</v>
      </c>
      <c r="J179" s="78">
        <f t="shared" si="222"/>
        <v>400</v>
      </c>
      <c r="K179" s="78">
        <f t="shared" si="223"/>
        <v>693</v>
      </c>
      <c r="L179" s="78">
        <f>VLOOKUP(K179,cal2!$O$64:$P$69,2)</f>
        <v>0</v>
      </c>
      <c r="M179" s="78">
        <f>VLOOKUP(C179,data!$A$7:$C$22,3)</f>
        <v>100</v>
      </c>
      <c r="N179" s="78">
        <f>VLOOKUP(C179,data!$A$7:$C$22,2)</f>
        <v>0</v>
      </c>
      <c r="O179" s="78">
        <f t="shared" si="224"/>
        <v>148</v>
      </c>
      <c r="P179" s="78">
        <f>ROUND((M179+N179)*data!$B$63,0)</f>
        <v>20</v>
      </c>
      <c r="Q179" s="78">
        <f>IF(data!$B$63&lt;15%,0,VLOOKUP((M179+N179),cal2!$H$25:$I$28,2))</f>
        <v>25</v>
      </c>
      <c r="R179" s="78">
        <f t="shared" si="236"/>
        <v>400</v>
      </c>
      <c r="S179" s="78">
        <f t="shared" si="225"/>
        <v>693</v>
      </c>
      <c r="T179" s="78">
        <f>VLOOKUP(S179,cal2!$O$64:$P$69,2)</f>
        <v>0</v>
      </c>
      <c r="U179" s="78">
        <f t="shared" si="226"/>
        <v>0</v>
      </c>
      <c r="V179" s="78">
        <f t="shared" si="227"/>
        <v>0</v>
      </c>
      <c r="W179" s="78">
        <f t="shared" si="228"/>
        <v>0</v>
      </c>
      <c r="X179" s="78">
        <f t="shared" si="229"/>
        <v>0</v>
      </c>
      <c r="Y179" s="78">
        <f t="shared" si="230"/>
        <v>0</v>
      </c>
      <c r="Z179" s="78">
        <f t="shared" si="231"/>
        <v>0</v>
      </c>
      <c r="AA179" s="78">
        <f t="shared" si="232"/>
        <v>0</v>
      </c>
      <c r="AB179" s="78">
        <f t="shared" si="233"/>
        <v>0</v>
      </c>
      <c r="AC179" s="91">
        <f t="shared" si="234"/>
        <v>0</v>
      </c>
    </row>
    <row r="180" spans="1:29" s="24" customFormat="1" ht="16.5" customHeight="1">
      <c r="A180" s="60">
        <f t="shared" si="235"/>
        <v>153</v>
      </c>
      <c r="B180" s="90" t="s">
        <v>194</v>
      </c>
      <c r="C180" s="56">
        <v>43344</v>
      </c>
      <c r="D180" s="58">
        <f>VLOOKUP(C180,data!$A$26:$B$61,2)</f>
        <v>1.48</v>
      </c>
      <c r="E180" s="78">
        <f>VLOOKUP(C180,data!F$7:$H$22,3)</f>
        <v>100</v>
      </c>
      <c r="F180" s="78">
        <f>VLOOKUP(C180,data!F$7:$H$22,2)</f>
        <v>0</v>
      </c>
      <c r="G180" s="78">
        <f t="shared" si="220"/>
        <v>148</v>
      </c>
      <c r="H180" s="78">
        <f>ROUND((E180+F180)*data!$B$63,0)</f>
        <v>20</v>
      </c>
      <c r="I180" s="78">
        <f t="shared" si="221"/>
        <v>25</v>
      </c>
      <c r="J180" s="78">
        <f t="shared" si="222"/>
        <v>400</v>
      </c>
      <c r="K180" s="78">
        <f t="shared" si="223"/>
        <v>693</v>
      </c>
      <c r="L180" s="78">
        <f>VLOOKUP(K180,cal2!$O$64:$P$69,2)</f>
        <v>0</v>
      </c>
      <c r="M180" s="78">
        <f>VLOOKUP(C180,data!$A$7:$C$22,3)</f>
        <v>100</v>
      </c>
      <c r="N180" s="78">
        <f>VLOOKUP(C180,data!$A$7:$C$22,2)</f>
        <v>0</v>
      </c>
      <c r="O180" s="78">
        <f t="shared" si="224"/>
        <v>148</v>
      </c>
      <c r="P180" s="78">
        <f>ROUND((M180+N180)*data!$B$63,0)</f>
        <v>20</v>
      </c>
      <c r="Q180" s="78">
        <f>IF(data!$B$63&lt;15%,0,VLOOKUP((M180+N180),cal2!$H$25:$I$28,2))</f>
        <v>25</v>
      </c>
      <c r="R180" s="78">
        <f t="shared" si="236"/>
        <v>400</v>
      </c>
      <c r="S180" s="78">
        <f t="shared" si="225"/>
        <v>693</v>
      </c>
      <c r="T180" s="78">
        <f>VLOOKUP(S180,cal2!$O$64:$P$69,2)</f>
        <v>0</v>
      </c>
      <c r="U180" s="78">
        <f t="shared" si="226"/>
        <v>0</v>
      </c>
      <c r="V180" s="78">
        <f t="shared" si="227"/>
        <v>0</v>
      </c>
      <c r="W180" s="78">
        <f t="shared" si="228"/>
        <v>0</v>
      </c>
      <c r="X180" s="78">
        <f t="shared" si="229"/>
        <v>0</v>
      </c>
      <c r="Y180" s="78">
        <f t="shared" si="230"/>
        <v>0</v>
      </c>
      <c r="Z180" s="78">
        <f t="shared" si="231"/>
        <v>0</v>
      </c>
      <c r="AA180" s="78">
        <f t="shared" si="232"/>
        <v>0</v>
      </c>
      <c r="AB180" s="78">
        <f t="shared" si="233"/>
        <v>0</v>
      </c>
      <c r="AC180" s="91">
        <f t="shared" si="234"/>
        <v>0</v>
      </c>
    </row>
    <row r="181" spans="1:29" s="24" customFormat="1" ht="16.5" customHeight="1">
      <c r="A181" s="60">
        <f t="shared" si="235"/>
        <v>154</v>
      </c>
      <c r="B181" s="90" t="s">
        <v>195</v>
      </c>
      <c r="C181" s="56">
        <v>43374</v>
      </c>
      <c r="D181" s="58">
        <f>VLOOKUP(C181,data!$A$26:$B$61,2)</f>
        <v>1.48</v>
      </c>
      <c r="E181" s="78">
        <f>VLOOKUP(C181,data!F$7:$H$22,3)</f>
        <v>100</v>
      </c>
      <c r="F181" s="78">
        <f>VLOOKUP(C181,data!F$7:$H$22,2)</f>
        <v>0</v>
      </c>
      <c r="G181" s="78">
        <f t="shared" si="220"/>
        <v>148</v>
      </c>
      <c r="H181" s="78">
        <f>ROUND((E181+F181)*data!$B$63,0)</f>
        <v>20</v>
      </c>
      <c r="I181" s="78">
        <f t="shared" si="221"/>
        <v>25</v>
      </c>
      <c r="J181" s="78">
        <f t="shared" si="222"/>
        <v>400</v>
      </c>
      <c r="K181" s="78">
        <f t="shared" si="223"/>
        <v>693</v>
      </c>
      <c r="L181" s="78">
        <f>VLOOKUP(K181,cal2!$O$64:$P$69,2)</f>
        <v>0</v>
      </c>
      <c r="M181" s="78">
        <f>VLOOKUP(C181,data!$A$7:$C$22,3)</f>
        <v>100</v>
      </c>
      <c r="N181" s="78">
        <f>VLOOKUP(C181,data!$A$7:$C$22,2)</f>
        <v>0</v>
      </c>
      <c r="O181" s="78">
        <f t="shared" si="224"/>
        <v>148</v>
      </c>
      <c r="P181" s="78">
        <f>ROUND((M181+N181)*data!$B$63,0)</f>
        <v>20</v>
      </c>
      <c r="Q181" s="78">
        <f>IF(data!$B$63&lt;15%,0,VLOOKUP((M181+N181),cal2!$H$25:$I$28,2))</f>
        <v>25</v>
      </c>
      <c r="R181" s="78">
        <f t="shared" si="236"/>
        <v>400</v>
      </c>
      <c r="S181" s="78">
        <f t="shared" si="225"/>
        <v>693</v>
      </c>
      <c r="T181" s="78">
        <f>VLOOKUP(S181,cal2!$O$64:$P$69,2)</f>
        <v>0</v>
      </c>
      <c r="U181" s="78">
        <f t="shared" si="226"/>
        <v>0</v>
      </c>
      <c r="V181" s="78">
        <f t="shared" si="227"/>
        <v>0</v>
      </c>
      <c r="W181" s="78">
        <f t="shared" si="228"/>
        <v>0</v>
      </c>
      <c r="X181" s="78">
        <f t="shared" si="229"/>
        <v>0</v>
      </c>
      <c r="Y181" s="78">
        <f t="shared" si="230"/>
        <v>0</v>
      </c>
      <c r="Z181" s="78">
        <f t="shared" si="231"/>
        <v>0</v>
      </c>
      <c r="AA181" s="78">
        <f t="shared" si="232"/>
        <v>0</v>
      </c>
      <c r="AB181" s="78">
        <f t="shared" si="233"/>
        <v>0</v>
      </c>
      <c r="AC181" s="91">
        <f t="shared" si="234"/>
        <v>0</v>
      </c>
    </row>
    <row r="182" spans="1:29" s="24" customFormat="1" ht="16.5" customHeight="1">
      <c r="A182" s="60">
        <f t="shared" si="235"/>
        <v>155</v>
      </c>
      <c r="B182" s="90" t="s">
        <v>196</v>
      </c>
      <c r="C182" s="56">
        <v>43405</v>
      </c>
      <c r="D182" s="58">
        <f>VLOOKUP(C182,data!$A$26:$B$61,2)</f>
        <v>1.48</v>
      </c>
      <c r="E182" s="78">
        <f>VLOOKUP(C182,data!F$7:$H$22,3)</f>
        <v>100</v>
      </c>
      <c r="F182" s="78">
        <f>VLOOKUP(C182,data!F$7:$H$22,2)</f>
        <v>0</v>
      </c>
      <c r="G182" s="78">
        <f t="shared" si="220"/>
        <v>148</v>
      </c>
      <c r="H182" s="78">
        <f>ROUND((E182+F182)*data!$B$63,0)</f>
        <v>20</v>
      </c>
      <c r="I182" s="78">
        <f t="shared" si="221"/>
        <v>25</v>
      </c>
      <c r="J182" s="78">
        <f t="shared" si="222"/>
        <v>400</v>
      </c>
      <c r="K182" s="78">
        <f t="shared" si="223"/>
        <v>693</v>
      </c>
      <c r="L182" s="78">
        <f>VLOOKUP(K182,cal2!$O$64:$P$69,2)</f>
        <v>0</v>
      </c>
      <c r="M182" s="78">
        <f>VLOOKUP(C182,data!$A$7:$C$22,3)</f>
        <v>100</v>
      </c>
      <c r="N182" s="78">
        <f>VLOOKUP(C182,data!$A$7:$C$22,2)</f>
        <v>0</v>
      </c>
      <c r="O182" s="78">
        <f t="shared" si="224"/>
        <v>148</v>
      </c>
      <c r="P182" s="78">
        <f>ROUND((M182+N182)*data!$B$63,0)</f>
        <v>20</v>
      </c>
      <c r="Q182" s="78">
        <f>IF(data!$B$63&lt;15%,0,VLOOKUP((M182+N182),cal2!$H$25:$I$28,2))</f>
        <v>25</v>
      </c>
      <c r="R182" s="78">
        <f t="shared" si="236"/>
        <v>400</v>
      </c>
      <c r="S182" s="78">
        <f t="shared" si="225"/>
        <v>693</v>
      </c>
      <c r="T182" s="78">
        <f>VLOOKUP(S182,cal2!$O$64:$P$69,2)</f>
        <v>0</v>
      </c>
      <c r="U182" s="78">
        <f t="shared" si="226"/>
        <v>0</v>
      </c>
      <c r="V182" s="78">
        <f t="shared" si="227"/>
        <v>0</v>
      </c>
      <c r="W182" s="78">
        <f t="shared" si="228"/>
        <v>0</v>
      </c>
      <c r="X182" s="78">
        <f t="shared" si="229"/>
        <v>0</v>
      </c>
      <c r="Y182" s="78">
        <f t="shared" si="230"/>
        <v>0</v>
      </c>
      <c r="Z182" s="78">
        <f t="shared" si="231"/>
        <v>0</v>
      </c>
      <c r="AA182" s="78">
        <f t="shared" si="232"/>
        <v>0</v>
      </c>
      <c r="AB182" s="78">
        <f t="shared" si="233"/>
        <v>0</v>
      </c>
      <c r="AC182" s="91">
        <f t="shared" si="234"/>
        <v>0</v>
      </c>
    </row>
    <row r="183" spans="1:29" s="24" customFormat="1" ht="16.5" customHeight="1">
      <c r="A183" s="60">
        <f t="shared" si="235"/>
        <v>156</v>
      </c>
      <c r="B183" s="90" t="s">
        <v>197</v>
      </c>
      <c r="C183" s="56">
        <v>43435</v>
      </c>
      <c r="D183" s="58">
        <f>VLOOKUP(C183,data!$A$26:$B$61,2)</f>
        <v>1.48</v>
      </c>
      <c r="E183" s="78">
        <f>VLOOKUP(C183,data!F$7:$H$22,3)</f>
        <v>100</v>
      </c>
      <c r="F183" s="78">
        <f>VLOOKUP(C183,data!F$7:$H$22,2)</f>
        <v>0</v>
      </c>
      <c r="G183" s="78">
        <f t="shared" si="220"/>
        <v>148</v>
      </c>
      <c r="H183" s="78">
        <f>ROUND((E183+F183)*data!$B$63,0)</f>
        <v>20</v>
      </c>
      <c r="I183" s="78">
        <f t="shared" si="221"/>
        <v>25</v>
      </c>
      <c r="J183" s="78">
        <f t="shared" si="222"/>
        <v>400</v>
      </c>
      <c r="K183" s="78">
        <f t="shared" si="223"/>
        <v>693</v>
      </c>
      <c r="L183" s="78">
        <f>VLOOKUP(K183,cal2!$O$64:$P$69,2)</f>
        <v>0</v>
      </c>
      <c r="M183" s="78">
        <f>VLOOKUP(C183,data!$A$7:$C$22,3)</f>
        <v>100</v>
      </c>
      <c r="N183" s="78">
        <f>VLOOKUP(C183,data!$A$7:$C$22,2)</f>
        <v>0</v>
      </c>
      <c r="O183" s="78">
        <f t="shared" si="224"/>
        <v>148</v>
      </c>
      <c r="P183" s="78">
        <f>ROUND((M183+N183)*data!$B$63,0)</f>
        <v>20</v>
      </c>
      <c r="Q183" s="78">
        <f>IF(data!$B$63&lt;15%,0,VLOOKUP((M183+N183),cal2!$H$25:$I$28,2))</f>
        <v>25</v>
      </c>
      <c r="R183" s="78">
        <f t="shared" si="236"/>
        <v>400</v>
      </c>
      <c r="S183" s="78">
        <f t="shared" si="225"/>
        <v>693</v>
      </c>
      <c r="T183" s="78">
        <f>VLOOKUP(S183,cal2!$O$64:$P$69,2)</f>
        <v>0</v>
      </c>
      <c r="U183" s="78">
        <f t="shared" si="226"/>
        <v>0</v>
      </c>
      <c r="V183" s="78">
        <f t="shared" si="227"/>
        <v>0</v>
      </c>
      <c r="W183" s="78">
        <f t="shared" si="228"/>
        <v>0</v>
      </c>
      <c r="X183" s="78">
        <f t="shared" si="229"/>
        <v>0</v>
      </c>
      <c r="Y183" s="78">
        <f t="shared" si="230"/>
        <v>0</v>
      </c>
      <c r="Z183" s="78">
        <f t="shared" si="231"/>
        <v>0</v>
      </c>
      <c r="AA183" s="78">
        <f t="shared" si="232"/>
        <v>0</v>
      </c>
      <c r="AB183" s="78">
        <f t="shared" si="233"/>
        <v>0</v>
      </c>
      <c r="AC183" s="91">
        <f t="shared" si="234"/>
        <v>0</v>
      </c>
    </row>
    <row r="184" spans="1:29" s="24" customFormat="1" ht="16.5" customHeight="1">
      <c r="A184" s="60">
        <f t="shared" si="235"/>
        <v>157</v>
      </c>
      <c r="B184" s="90" t="s">
        <v>198</v>
      </c>
      <c r="C184" s="56">
        <v>43466</v>
      </c>
      <c r="D184" s="58">
        <f>VLOOKUP(C184,data!$A$26:$B$61,2)</f>
        <v>1.19</v>
      </c>
      <c r="E184" s="78">
        <f>VLOOKUP(C184,data!F$7:$H$22,3)</f>
        <v>100</v>
      </c>
      <c r="F184" s="78">
        <f>VLOOKUP(C184,data!F$7:$H$22,2)</f>
        <v>0</v>
      </c>
      <c r="G184" s="78">
        <f t="shared" si="220"/>
        <v>119</v>
      </c>
      <c r="H184" s="78">
        <f>ROUND((E184+F184)*data!$B$63,0)</f>
        <v>20</v>
      </c>
      <c r="I184" s="78">
        <f t="shared" si="221"/>
        <v>25</v>
      </c>
      <c r="J184" s="78">
        <f t="shared" si="222"/>
        <v>400</v>
      </c>
      <c r="K184" s="78">
        <f t="shared" si="223"/>
        <v>664</v>
      </c>
      <c r="L184" s="78">
        <f>VLOOKUP(K184,cal2!$O$64:$P$69,2)</f>
        <v>0</v>
      </c>
      <c r="M184" s="78">
        <f>VLOOKUP(C184,data!$A$7:$C$22,3)</f>
        <v>100</v>
      </c>
      <c r="N184" s="78">
        <f>VLOOKUP(C184,data!$A$7:$C$22,2)</f>
        <v>0</v>
      </c>
      <c r="O184" s="78">
        <f t="shared" si="224"/>
        <v>119</v>
      </c>
      <c r="P184" s="78">
        <f>ROUND((M184+N184)*data!$B$63,0)</f>
        <v>20</v>
      </c>
      <c r="Q184" s="78">
        <f>IF(data!$B$63&lt;15%,0,VLOOKUP((M184+N184),cal2!$H$25:$I$28,2))</f>
        <v>25</v>
      </c>
      <c r="R184" s="78">
        <f t="shared" si="236"/>
        <v>400</v>
      </c>
      <c r="S184" s="78">
        <f t="shared" si="225"/>
        <v>664</v>
      </c>
      <c r="T184" s="78">
        <f>VLOOKUP(S184,cal2!$O$64:$P$69,2)</f>
        <v>0</v>
      </c>
      <c r="U184" s="78">
        <f t="shared" si="226"/>
        <v>0</v>
      </c>
      <c r="V184" s="78">
        <f t="shared" si="227"/>
        <v>0</v>
      </c>
      <c r="W184" s="78">
        <f t="shared" si="228"/>
        <v>0</v>
      </c>
      <c r="X184" s="78">
        <f t="shared" si="229"/>
        <v>0</v>
      </c>
      <c r="Y184" s="78">
        <f t="shared" si="230"/>
        <v>0</v>
      </c>
      <c r="Z184" s="78">
        <f t="shared" si="231"/>
        <v>0</v>
      </c>
      <c r="AA184" s="78">
        <f t="shared" si="232"/>
        <v>0</v>
      </c>
      <c r="AB184" s="78">
        <f t="shared" si="233"/>
        <v>0</v>
      </c>
      <c r="AC184" s="91">
        <f t="shared" si="234"/>
        <v>0</v>
      </c>
    </row>
    <row r="185" spans="1:29" s="24" customFormat="1" ht="16.5" customHeight="1">
      <c r="A185" s="60">
        <f t="shared" si="235"/>
        <v>158</v>
      </c>
      <c r="B185" s="90" t="s">
        <v>199</v>
      </c>
      <c r="C185" s="56">
        <v>43497</v>
      </c>
      <c r="D185" s="58">
        <f>VLOOKUP(C185,data!$A$26:$B$61,2)</f>
        <v>1.19</v>
      </c>
      <c r="E185" s="78">
        <f>VLOOKUP(C185,data!F$7:$H$22,3)</f>
        <v>100</v>
      </c>
      <c r="F185" s="78">
        <f>VLOOKUP(C185,data!F$7:$H$22,2)</f>
        <v>0</v>
      </c>
      <c r="G185" s="78">
        <f t="shared" si="220"/>
        <v>119</v>
      </c>
      <c r="H185" s="78">
        <f>ROUND((E185+F185)*data!$B$63,0)</f>
        <v>20</v>
      </c>
      <c r="I185" s="78">
        <f t="shared" si="221"/>
        <v>25</v>
      </c>
      <c r="J185" s="78">
        <f t="shared" si="222"/>
        <v>400</v>
      </c>
      <c r="K185" s="78">
        <f t="shared" si="223"/>
        <v>664</v>
      </c>
      <c r="L185" s="78">
        <f>IF(L174&gt;199,300,(VLOOKUP(K185,cal2!$O$64:$P$69,2)))</f>
        <v>0</v>
      </c>
      <c r="M185" s="78">
        <f>VLOOKUP(C185,data!$A$7:$C$22,3)</f>
        <v>100</v>
      </c>
      <c r="N185" s="78">
        <f>VLOOKUP(C185,data!$A$7:$C$22,2)</f>
        <v>0</v>
      </c>
      <c r="O185" s="78">
        <f t="shared" si="224"/>
        <v>119</v>
      </c>
      <c r="P185" s="78">
        <f>ROUND((M185+N185)*data!$B$63,0)</f>
        <v>20</v>
      </c>
      <c r="Q185" s="78">
        <f>IF(data!$B$63&lt;15%,0,VLOOKUP((M185+N185),cal2!$H$25:$I$28,2))</f>
        <v>25</v>
      </c>
      <c r="R185" s="78">
        <f t="shared" si="236"/>
        <v>400</v>
      </c>
      <c r="S185" s="78">
        <f t="shared" si="225"/>
        <v>664</v>
      </c>
      <c r="T185" s="78">
        <f>IF(T174&gt;199,300,(VLOOKUP(S185,cal2!$O$64:$P$69,2)))</f>
        <v>0</v>
      </c>
      <c r="U185" s="78">
        <f t="shared" si="226"/>
        <v>0</v>
      </c>
      <c r="V185" s="78">
        <f t="shared" si="227"/>
        <v>0</v>
      </c>
      <c r="W185" s="78">
        <f t="shared" si="228"/>
        <v>0</v>
      </c>
      <c r="X185" s="78">
        <f t="shared" si="229"/>
        <v>0</v>
      </c>
      <c r="Y185" s="78">
        <f t="shared" si="230"/>
        <v>0</v>
      </c>
      <c r="Z185" s="78">
        <f t="shared" si="231"/>
        <v>0</v>
      </c>
      <c r="AA185" s="78">
        <f t="shared" si="232"/>
        <v>0</v>
      </c>
      <c r="AB185" s="78">
        <f t="shared" si="233"/>
        <v>0</v>
      </c>
      <c r="AC185" s="85">
        <f t="shared" si="234"/>
        <v>0</v>
      </c>
    </row>
    <row r="186" spans="1:29" s="24" customFormat="1" ht="16.5" customHeight="1">
      <c r="A186" s="61"/>
      <c r="B186" s="86"/>
      <c r="C186" s="55" t="s">
        <v>152</v>
      </c>
      <c r="D186" s="55"/>
      <c r="E186" s="72">
        <f>SUM(E174:E185)</f>
        <v>1200</v>
      </c>
      <c r="F186" s="72">
        <f aca="true" t="shared" si="237" ref="F186:AC186">SUM(F174:F185)</f>
        <v>0</v>
      </c>
      <c r="G186" s="72">
        <f t="shared" si="237"/>
        <v>1694</v>
      </c>
      <c r="H186" s="72">
        <f t="shared" si="237"/>
        <v>240</v>
      </c>
      <c r="I186" s="72">
        <f t="shared" si="237"/>
        <v>300</v>
      </c>
      <c r="J186" s="72">
        <f t="shared" si="237"/>
        <v>4800</v>
      </c>
      <c r="K186" s="72">
        <f t="shared" si="237"/>
        <v>8234</v>
      </c>
      <c r="L186" s="72">
        <f t="shared" si="237"/>
        <v>0</v>
      </c>
      <c r="M186" s="72">
        <f t="shared" si="237"/>
        <v>1200</v>
      </c>
      <c r="N186" s="72">
        <f t="shared" si="237"/>
        <v>0</v>
      </c>
      <c r="O186" s="72">
        <f t="shared" si="237"/>
        <v>1694</v>
      </c>
      <c r="P186" s="72">
        <f t="shared" si="237"/>
        <v>240</v>
      </c>
      <c r="Q186" s="72">
        <f t="shared" si="237"/>
        <v>300</v>
      </c>
      <c r="R186" s="72">
        <f t="shared" si="237"/>
        <v>4800</v>
      </c>
      <c r="S186" s="72">
        <f t="shared" si="237"/>
        <v>8234</v>
      </c>
      <c r="T186" s="72">
        <f t="shared" si="237"/>
        <v>0</v>
      </c>
      <c r="U186" s="72">
        <f t="shared" si="237"/>
        <v>0</v>
      </c>
      <c r="V186" s="72">
        <f t="shared" si="237"/>
        <v>0</v>
      </c>
      <c r="W186" s="72">
        <f t="shared" si="237"/>
        <v>0</v>
      </c>
      <c r="X186" s="72">
        <f t="shared" si="237"/>
        <v>0</v>
      </c>
      <c r="Y186" s="72">
        <f t="shared" si="237"/>
        <v>0</v>
      </c>
      <c r="Z186" s="72">
        <f t="shared" si="237"/>
        <v>0</v>
      </c>
      <c r="AA186" s="72">
        <f t="shared" si="237"/>
        <v>0</v>
      </c>
      <c r="AB186" s="72">
        <f t="shared" si="237"/>
        <v>0</v>
      </c>
      <c r="AC186" s="72">
        <f t="shared" si="237"/>
        <v>0</v>
      </c>
    </row>
    <row r="187" spans="1:29" s="24" customFormat="1" ht="16.5" customHeight="1">
      <c r="A187" s="62">
        <f>A185+1</f>
        <v>159</v>
      </c>
      <c r="B187" s="87" t="s">
        <v>188</v>
      </c>
      <c r="C187" s="56">
        <v>43525</v>
      </c>
      <c r="D187" s="58">
        <f>VLOOKUP(C187,data!$A$26:$B$61,2)</f>
        <v>1.19</v>
      </c>
      <c r="E187" s="79">
        <f>VLOOKUP(C187,data!F$7:$H$22,3)</f>
        <v>100</v>
      </c>
      <c r="F187" s="79">
        <f>VLOOKUP(C187,data!F$7:$H$22,2)</f>
        <v>0</v>
      </c>
      <c r="G187" s="78">
        <f aca="true" t="shared" si="238" ref="G187:G198">ROUND((E187+F187)*D187,0)</f>
        <v>119</v>
      </c>
      <c r="H187" s="78">
        <f>ROUND((E187+F187)*data!$B$63,0)</f>
        <v>20</v>
      </c>
      <c r="I187" s="78">
        <f aca="true" t="shared" si="239" ref="I187:I198">Q187</f>
        <v>25</v>
      </c>
      <c r="J187" s="78">
        <f aca="true" t="shared" si="240" ref="J187:J198">R187</f>
        <v>400</v>
      </c>
      <c r="K187" s="88">
        <f aca="true" t="shared" si="241" ref="K187:K198">SUM(E187:J187)</f>
        <v>664</v>
      </c>
      <c r="L187" s="78">
        <f>VLOOKUP(K187,cal2!$O$64:$P$69,2)</f>
        <v>0</v>
      </c>
      <c r="M187" s="79">
        <f>VLOOKUP(C187,data!$A$7:$C$22,3)</f>
        <v>100</v>
      </c>
      <c r="N187" s="79">
        <f>VLOOKUP(C187,data!$A$7:$C$22,2)</f>
        <v>0</v>
      </c>
      <c r="O187" s="78">
        <f aca="true" t="shared" si="242" ref="O187:O198">ROUND((M187+N187)*D187,0)</f>
        <v>119</v>
      </c>
      <c r="P187" s="78">
        <f>ROUND((M187+N187)*data!$B$63,0)</f>
        <v>20</v>
      </c>
      <c r="Q187" s="78">
        <f>IF(data!$B$63&lt;15%,0,VLOOKUP((M187+N187),cal2!$H$25:$I$28,2))</f>
        <v>25</v>
      </c>
      <c r="R187" s="78">
        <f>R185</f>
        <v>400</v>
      </c>
      <c r="S187" s="88">
        <f aca="true" t="shared" si="243" ref="S187:S198">SUM(M187:R187)</f>
        <v>664</v>
      </c>
      <c r="T187" s="78">
        <f>VLOOKUP(S187,cal2!$O$64:$P$69,2)</f>
        <v>0</v>
      </c>
      <c r="U187" s="88">
        <f aca="true" t="shared" si="244" ref="U187:U198">E187-M187</f>
        <v>0</v>
      </c>
      <c r="V187" s="88">
        <f aca="true" t="shared" si="245" ref="V187:V198">F187-N187</f>
        <v>0</v>
      </c>
      <c r="W187" s="88">
        <f aca="true" t="shared" si="246" ref="W187:W198">G187-O187</f>
        <v>0</v>
      </c>
      <c r="X187" s="88">
        <f aca="true" t="shared" si="247" ref="X187:X198">H187-P187</f>
        <v>0</v>
      </c>
      <c r="Y187" s="88">
        <f aca="true" t="shared" si="248" ref="Y187:Y198">I187-Q187</f>
        <v>0</v>
      </c>
      <c r="Z187" s="88">
        <f aca="true" t="shared" si="249" ref="Z187:Z198">J187-R187</f>
        <v>0</v>
      </c>
      <c r="AA187" s="88">
        <f aca="true" t="shared" si="250" ref="AA187:AA198">SUM(U187:Z187)</f>
        <v>0</v>
      </c>
      <c r="AB187" s="88">
        <f aca="true" t="shared" si="251" ref="AB187:AB198">L187-T187</f>
        <v>0</v>
      </c>
      <c r="AC187" s="89">
        <f aca="true" t="shared" si="252" ref="AC187:AC198">AA187-AB187</f>
        <v>0</v>
      </c>
    </row>
    <row r="188" spans="1:29" s="24" customFormat="1" ht="16.5" customHeight="1">
      <c r="A188" s="60">
        <f aca="true" t="shared" si="253" ref="A188:A198">A187+1</f>
        <v>160</v>
      </c>
      <c r="B188" s="90" t="s">
        <v>189</v>
      </c>
      <c r="C188" s="56">
        <v>43556</v>
      </c>
      <c r="D188" s="58">
        <f>VLOOKUP(C188,data!$A$26:$B$61,2)</f>
        <v>1.19</v>
      </c>
      <c r="E188" s="78">
        <f>VLOOKUP(C188,data!F$7:$H$22,3)</f>
        <v>100</v>
      </c>
      <c r="F188" s="78">
        <f>VLOOKUP(C188,data!F$7:$H$22,2)</f>
        <v>0</v>
      </c>
      <c r="G188" s="78">
        <f t="shared" si="238"/>
        <v>119</v>
      </c>
      <c r="H188" s="78">
        <f>ROUND((E188+F188)*data!$B$63,0)</f>
        <v>20</v>
      </c>
      <c r="I188" s="78">
        <f t="shared" si="239"/>
        <v>25</v>
      </c>
      <c r="J188" s="78">
        <f t="shared" si="240"/>
        <v>400</v>
      </c>
      <c r="K188" s="78">
        <f t="shared" si="241"/>
        <v>664</v>
      </c>
      <c r="L188" s="78">
        <f>VLOOKUP(K188,cal2!$O$64:$P$69,2)</f>
        <v>0</v>
      </c>
      <c r="M188" s="78">
        <f>VLOOKUP(C188,data!$A$7:$C$22,3)</f>
        <v>100</v>
      </c>
      <c r="N188" s="78">
        <f>VLOOKUP(C188,data!$A$7:$C$22,2)</f>
        <v>0</v>
      </c>
      <c r="O188" s="78">
        <f t="shared" si="242"/>
        <v>119</v>
      </c>
      <c r="P188" s="78">
        <f>ROUND((M188+N188)*data!$B$63,0)</f>
        <v>20</v>
      </c>
      <c r="Q188" s="78">
        <f>IF(data!$B$63&lt;15%,0,VLOOKUP((M188+N188),cal2!$H$25:$I$28,2))</f>
        <v>25</v>
      </c>
      <c r="R188" s="78">
        <f>R187</f>
        <v>400</v>
      </c>
      <c r="S188" s="78">
        <f t="shared" si="243"/>
        <v>664</v>
      </c>
      <c r="T188" s="78">
        <f>VLOOKUP(S188,cal2!$O$64:$P$69,2)</f>
        <v>0</v>
      </c>
      <c r="U188" s="78">
        <f t="shared" si="244"/>
        <v>0</v>
      </c>
      <c r="V188" s="78">
        <f t="shared" si="245"/>
        <v>0</v>
      </c>
      <c r="W188" s="78">
        <f t="shared" si="246"/>
        <v>0</v>
      </c>
      <c r="X188" s="78">
        <f t="shared" si="247"/>
        <v>0</v>
      </c>
      <c r="Y188" s="78">
        <f t="shared" si="248"/>
        <v>0</v>
      </c>
      <c r="Z188" s="78">
        <f t="shared" si="249"/>
        <v>0</v>
      </c>
      <c r="AA188" s="78">
        <f t="shared" si="250"/>
        <v>0</v>
      </c>
      <c r="AB188" s="78">
        <f t="shared" si="251"/>
        <v>0</v>
      </c>
      <c r="AC188" s="91">
        <f t="shared" si="252"/>
        <v>0</v>
      </c>
    </row>
    <row r="189" spans="1:29" s="24" customFormat="1" ht="16.5" customHeight="1">
      <c r="A189" s="60">
        <f t="shared" si="253"/>
        <v>161</v>
      </c>
      <c r="B189" s="90" t="s">
        <v>190</v>
      </c>
      <c r="C189" s="56">
        <v>43586</v>
      </c>
      <c r="D189" s="58">
        <f>VLOOKUP(C189,data!$A$26:$B$61,2)</f>
        <v>1.19</v>
      </c>
      <c r="E189" s="78">
        <f>VLOOKUP(C189,data!F$7:$H$22,3)</f>
        <v>100</v>
      </c>
      <c r="F189" s="78">
        <f>VLOOKUP(C189,data!F$7:$H$22,2)</f>
        <v>0</v>
      </c>
      <c r="G189" s="78">
        <f t="shared" si="238"/>
        <v>119</v>
      </c>
      <c r="H189" s="78">
        <f>ROUND((E189+F189)*data!$B$63,0)</f>
        <v>20</v>
      </c>
      <c r="I189" s="78">
        <f t="shared" si="239"/>
        <v>25</v>
      </c>
      <c r="J189" s="78">
        <f t="shared" si="240"/>
        <v>400</v>
      </c>
      <c r="K189" s="78">
        <f t="shared" si="241"/>
        <v>664</v>
      </c>
      <c r="L189" s="78">
        <f>VLOOKUP(K189,cal2!$O$64:$P$69,2)</f>
        <v>0</v>
      </c>
      <c r="M189" s="78">
        <f>VLOOKUP(C189,data!$A$7:$C$22,3)</f>
        <v>100</v>
      </c>
      <c r="N189" s="78">
        <f>VLOOKUP(C189,data!$A$7:$C$22,2)</f>
        <v>0</v>
      </c>
      <c r="O189" s="78">
        <f t="shared" si="242"/>
        <v>119</v>
      </c>
      <c r="P189" s="78">
        <f>ROUND((M189+N189)*data!$B$63,0)</f>
        <v>20</v>
      </c>
      <c r="Q189" s="78">
        <f>IF(data!$B$63&lt;15%,0,VLOOKUP((M189+N189),cal2!$H$25:$I$28,2))</f>
        <v>25</v>
      </c>
      <c r="R189" s="78">
        <f aca="true" t="shared" si="254" ref="R189:R198">R188</f>
        <v>400</v>
      </c>
      <c r="S189" s="78">
        <f t="shared" si="243"/>
        <v>664</v>
      </c>
      <c r="T189" s="78">
        <f>VLOOKUP(S189,cal2!$O$64:$P$69,2)</f>
        <v>0</v>
      </c>
      <c r="U189" s="78">
        <f t="shared" si="244"/>
        <v>0</v>
      </c>
      <c r="V189" s="78">
        <f t="shared" si="245"/>
        <v>0</v>
      </c>
      <c r="W189" s="78">
        <f t="shared" si="246"/>
        <v>0</v>
      </c>
      <c r="X189" s="78">
        <f t="shared" si="247"/>
        <v>0</v>
      </c>
      <c r="Y189" s="78">
        <f t="shared" si="248"/>
        <v>0</v>
      </c>
      <c r="Z189" s="78">
        <f t="shared" si="249"/>
        <v>0</v>
      </c>
      <c r="AA189" s="78">
        <f t="shared" si="250"/>
        <v>0</v>
      </c>
      <c r="AB189" s="78">
        <f t="shared" si="251"/>
        <v>0</v>
      </c>
      <c r="AC189" s="91">
        <f t="shared" si="252"/>
        <v>0</v>
      </c>
    </row>
    <row r="190" spans="1:29" s="24" customFormat="1" ht="16.5" customHeight="1">
      <c r="A190" s="60">
        <f t="shared" si="253"/>
        <v>162</v>
      </c>
      <c r="B190" s="90" t="s">
        <v>191</v>
      </c>
      <c r="C190" s="56">
        <v>43617</v>
      </c>
      <c r="D190" s="58">
        <f>VLOOKUP(C190,data!$A$26:$B$61,2)</f>
        <v>1.19</v>
      </c>
      <c r="E190" s="78">
        <f>VLOOKUP(C190,data!F$7:$H$22,3)</f>
        <v>100</v>
      </c>
      <c r="F190" s="78">
        <f>VLOOKUP(C190,data!F$7:$H$22,2)</f>
        <v>0</v>
      </c>
      <c r="G190" s="78">
        <f t="shared" si="238"/>
        <v>119</v>
      </c>
      <c r="H190" s="78">
        <f>ROUND((E190+F190)*data!$B$63,0)</f>
        <v>20</v>
      </c>
      <c r="I190" s="78">
        <f t="shared" si="239"/>
        <v>25</v>
      </c>
      <c r="J190" s="78">
        <f t="shared" si="240"/>
        <v>400</v>
      </c>
      <c r="K190" s="78">
        <f t="shared" si="241"/>
        <v>664</v>
      </c>
      <c r="L190" s="78">
        <f>VLOOKUP(K190,cal2!$O$64:$P$69,2)</f>
        <v>0</v>
      </c>
      <c r="M190" s="78">
        <f>VLOOKUP(C190,data!$A$7:$C$22,3)</f>
        <v>100</v>
      </c>
      <c r="N190" s="78">
        <f>VLOOKUP(C190,data!$A$7:$C$22,2)</f>
        <v>0</v>
      </c>
      <c r="O190" s="78">
        <f t="shared" si="242"/>
        <v>119</v>
      </c>
      <c r="P190" s="78">
        <f>ROUND((M190+N190)*data!$B$63,0)</f>
        <v>20</v>
      </c>
      <c r="Q190" s="78">
        <f>IF(data!$B$63&lt;15%,0,VLOOKUP((M190+N190),cal2!$H$25:$I$28,2))</f>
        <v>25</v>
      </c>
      <c r="R190" s="78">
        <f t="shared" si="254"/>
        <v>400</v>
      </c>
      <c r="S190" s="78">
        <f t="shared" si="243"/>
        <v>664</v>
      </c>
      <c r="T190" s="78">
        <f>VLOOKUP(S190,cal2!$O$64:$P$69,2)</f>
        <v>0</v>
      </c>
      <c r="U190" s="78">
        <f t="shared" si="244"/>
        <v>0</v>
      </c>
      <c r="V190" s="78">
        <f t="shared" si="245"/>
        <v>0</v>
      </c>
      <c r="W190" s="78">
        <f t="shared" si="246"/>
        <v>0</v>
      </c>
      <c r="X190" s="78">
        <f t="shared" si="247"/>
        <v>0</v>
      </c>
      <c r="Y190" s="78">
        <f t="shared" si="248"/>
        <v>0</v>
      </c>
      <c r="Z190" s="78">
        <f t="shared" si="249"/>
        <v>0</v>
      </c>
      <c r="AA190" s="78">
        <f t="shared" si="250"/>
        <v>0</v>
      </c>
      <c r="AB190" s="78">
        <f t="shared" si="251"/>
        <v>0</v>
      </c>
      <c r="AC190" s="91">
        <f t="shared" si="252"/>
        <v>0</v>
      </c>
    </row>
    <row r="191" spans="1:29" s="24" customFormat="1" ht="16.5" customHeight="1">
      <c r="A191" s="60">
        <f t="shared" si="253"/>
        <v>163</v>
      </c>
      <c r="B191" s="90" t="s">
        <v>192</v>
      </c>
      <c r="C191" s="56">
        <v>43647</v>
      </c>
      <c r="D191" s="58">
        <f>VLOOKUP(C191,data!$A$26:$B$61,2)</f>
        <v>1.54</v>
      </c>
      <c r="E191" s="78">
        <f>VLOOKUP(C191,data!F$7:$H$22,3)</f>
        <v>100</v>
      </c>
      <c r="F191" s="78">
        <f>VLOOKUP(C191,data!F$7:$H$22,2)</f>
        <v>0</v>
      </c>
      <c r="G191" s="78">
        <f t="shared" si="238"/>
        <v>154</v>
      </c>
      <c r="H191" s="78">
        <f>ROUND((E191+F191)*data!$B$63,0)</f>
        <v>20</v>
      </c>
      <c r="I191" s="78">
        <f t="shared" si="239"/>
        <v>25</v>
      </c>
      <c r="J191" s="78">
        <f t="shared" si="240"/>
        <v>400</v>
      </c>
      <c r="K191" s="78">
        <f t="shared" si="241"/>
        <v>699</v>
      </c>
      <c r="L191" s="78">
        <f>VLOOKUP(K191,cal2!$O$64:$P$69,2)</f>
        <v>0</v>
      </c>
      <c r="M191" s="78">
        <f>VLOOKUP(C191,data!$A$7:$C$22,3)</f>
        <v>100</v>
      </c>
      <c r="N191" s="78">
        <f>VLOOKUP(C191,data!$A$7:$C$22,2)</f>
        <v>0</v>
      </c>
      <c r="O191" s="78">
        <f t="shared" si="242"/>
        <v>154</v>
      </c>
      <c r="P191" s="78">
        <f>ROUND((M191+N191)*data!$B$63,0)</f>
        <v>20</v>
      </c>
      <c r="Q191" s="78">
        <f>IF(data!$B$63&lt;15%,0,VLOOKUP((M191+N191),cal2!$H$25:$I$28,2))</f>
        <v>25</v>
      </c>
      <c r="R191" s="78">
        <f t="shared" si="254"/>
        <v>400</v>
      </c>
      <c r="S191" s="78">
        <f t="shared" si="243"/>
        <v>699</v>
      </c>
      <c r="T191" s="78">
        <f>VLOOKUP(S191,cal2!$O$64:$P$69,2)</f>
        <v>0</v>
      </c>
      <c r="U191" s="78">
        <f t="shared" si="244"/>
        <v>0</v>
      </c>
      <c r="V191" s="78">
        <f t="shared" si="245"/>
        <v>0</v>
      </c>
      <c r="W191" s="78">
        <f t="shared" si="246"/>
        <v>0</v>
      </c>
      <c r="X191" s="78">
        <f t="shared" si="247"/>
        <v>0</v>
      </c>
      <c r="Y191" s="78">
        <f t="shared" si="248"/>
        <v>0</v>
      </c>
      <c r="Z191" s="78">
        <f t="shared" si="249"/>
        <v>0</v>
      </c>
      <c r="AA191" s="78">
        <f t="shared" si="250"/>
        <v>0</v>
      </c>
      <c r="AB191" s="78">
        <f t="shared" si="251"/>
        <v>0</v>
      </c>
      <c r="AC191" s="91">
        <f t="shared" si="252"/>
        <v>0</v>
      </c>
    </row>
    <row r="192" spans="1:29" s="24" customFormat="1" ht="16.5" customHeight="1">
      <c r="A192" s="60">
        <f t="shared" si="253"/>
        <v>164</v>
      </c>
      <c r="B192" s="90" t="s">
        <v>193</v>
      </c>
      <c r="C192" s="56">
        <v>43678</v>
      </c>
      <c r="D192" s="58">
        <f>VLOOKUP(C192,data!$A$26:$B$61,2)</f>
        <v>1.54</v>
      </c>
      <c r="E192" s="78">
        <f>VLOOKUP(C192,data!F$7:$H$22,3)</f>
        <v>100</v>
      </c>
      <c r="F192" s="78">
        <f>VLOOKUP(C192,data!F$7:$H$22,2)</f>
        <v>0</v>
      </c>
      <c r="G192" s="78">
        <f t="shared" si="238"/>
        <v>154</v>
      </c>
      <c r="H192" s="78">
        <f>ROUND((E192+F192)*data!$B$63,0)</f>
        <v>20</v>
      </c>
      <c r="I192" s="78">
        <f t="shared" si="239"/>
        <v>25</v>
      </c>
      <c r="J192" s="78">
        <f t="shared" si="240"/>
        <v>400</v>
      </c>
      <c r="K192" s="78">
        <f t="shared" si="241"/>
        <v>699</v>
      </c>
      <c r="L192" s="78">
        <f>VLOOKUP(K192,cal2!$O$64:$P$69,2)</f>
        <v>0</v>
      </c>
      <c r="M192" s="78">
        <f>VLOOKUP(C192,data!$A$7:$C$22,3)</f>
        <v>100</v>
      </c>
      <c r="N192" s="78">
        <f>VLOOKUP(C192,data!$A$7:$C$22,2)</f>
        <v>0</v>
      </c>
      <c r="O192" s="78">
        <f t="shared" si="242"/>
        <v>154</v>
      </c>
      <c r="P192" s="78">
        <f>ROUND((M192+N192)*data!$B$63,0)</f>
        <v>20</v>
      </c>
      <c r="Q192" s="78">
        <f>IF(data!$B$63&lt;15%,0,VLOOKUP((M192+N192),cal2!$H$25:$I$28,2))</f>
        <v>25</v>
      </c>
      <c r="R192" s="78">
        <f t="shared" si="254"/>
        <v>400</v>
      </c>
      <c r="S192" s="78">
        <f t="shared" si="243"/>
        <v>699</v>
      </c>
      <c r="T192" s="78">
        <f>VLOOKUP(S192,cal2!$O$64:$P$69,2)</f>
        <v>0</v>
      </c>
      <c r="U192" s="78">
        <f t="shared" si="244"/>
        <v>0</v>
      </c>
      <c r="V192" s="78">
        <f t="shared" si="245"/>
        <v>0</v>
      </c>
      <c r="W192" s="78">
        <f t="shared" si="246"/>
        <v>0</v>
      </c>
      <c r="X192" s="78">
        <f t="shared" si="247"/>
        <v>0</v>
      </c>
      <c r="Y192" s="78">
        <f t="shared" si="248"/>
        <v>0</v>
      </c>
      <c r="Z192" s="78">
        <f t="shared" si="249"/>
        <v>0</v>
      </c>
      <c r="AA192" s="78">
        <f t="shared" si="250"/>
        <v>0</v>
      </c>
      <c r="AB192" s="78">
        <f t="shared" si="251"/>
        <v>0</v>
      </c>
      <c r="AC192" s="91">
        <f t="shared" si="252"/>
        <v>0</v>
      </c>
    </row>
    <row r="193" spans="1:29" s="24" customFormat="1" ht="16.5" customHeight="1">
      <c r="A193" s="60">
        <f t="shared" si="253"/>
        <v>165</v>
      </c>
      <c r="B193" s="90" t="s">
        <v>194</v>
      </c>
      <c r="C193" s="56">
        <v>43709</v>
      </c>
      <c r="D193" s="58">
        <f>VLOOKUP(C193,data!$A$26:$B$61,2)</f>
        <v>1.54</v>
      </c>
      <c r="E193" s="78">
        <f>VLOOKUP(C193,data!F$7:$H$22,3)</f>
        <v>100</v>
      </c>
      <c r="F193" s="78">
        <f>VLOOKUP(C193,data!F$7:$H$22,2)</f>
        <v>0</v>
      </c>
      <c r="G193" s="78">
        <f t="shared" si="238"/>
        <v>154</v>
      </c>
      <c r="H193" s="78">
        <f>ROUND((E193+F193)*data!$B$63,0)</f>
        <v>20</v>
      </c>
      <c r="I193" s="78">
        <f t="shared" si="239"/>
        <v>25</v>
      </c>
      <c r="J193" s="78">
        <f t="shared" si="240"/>
        <v>400</v>
      </c>
      <c r="K193" s="78">
        <f t="shared" si="241"/>
        <v>699</v>
      </c>
      <c r="L193" s="78">
        <f>VLOOKUP(K193,cal2!$O$64:$P$69,2)</f>
        <v>0</v>
      </c>
      <c r="M193" s="78">
        <f>VLOOKUP(C193,data!$A$7:$C$22,3)</f>
        <v>100</v>
      </c>
      <c r="N193" s="78">
        <f>VLOOKUP(C193,data!$A$7:$C$22,2)</f>
        <v>0</v>
      </c>
      <c r="O193" s="78">
        <f t="shared" si="242"/>
        <v>154</v>
      </c>
      <c r="P193" s="78">
        <f>ROUND((M193+N193)*data!$B$63,0)</f>
        <v>20</v>
      </c>
      <c r="Q193" s="78">
        <f>IF(data!$B$63&lt;15%,0,VLOOKUP((M193+N193),cal2!$H$25:$I$28,2))</f>
        <v>25</v>
      </c>
      <c r="R193" s="78">
        <f t="shared" si="254"/>
        <v>400</v>
      </c>
      <c r="S193" s="78">
        <f t="shared" si="243"/>
        <v>699</v>
      </c>
      <c r="T193" s="78">
        <f>VLOOKUP(S193,cal2!$O$64:$P$69,2)</f>
        <v>0</v>
      </c>
      <c r="U193" s="78">
        <f t="shared" si="244"/>
        <v>0</v>
      </c>
      <c r="V193" s="78">
        <f t="shared" si="245"/>
        <v>0</v>
      </c>
      <c r="W193" s="78">
        <f t="shared" si="246"/>
        <v>0</v>
      </c>
      <c r="X193" s="78">
        <f t="shared" si="247"/>
        <v>0</v>
      </c>
      <c r="Y193" s="78">
        <f t="shared" si="248"/>
        <v>0</v>
      </c>
      <c r="Z193" s="78">
        <f t="shared" si="249"/>
        <v>0</v>
      </c>
      <c r="AA193" s="78">
        <f t="shared" si="250"/>
        <v>0</v>
      </c>
      <c r="AB193" s="78">
        <f t="shared" si="251"/>
        <v>0</v>
      </c>
      <c r="AC193" s="91">
        <f t="shared" si="252"/>
        <v>0</v>
      </c>
    </row>
    <row r="194" spans="1:29" s="24" customFormat="1" ht="16.5" customHeight="1">
      <c r="A194" s="60">
        <f t="shared" si="253"/>
        <v>166</v>
      </c>
      <c r="B194" s="90" t="s">
        <v>195</v>
      </c>
      <c r="C194" s="56">
        <v>43739</v>
      </c>
      <c r="D194" s="58">
        <f>VLOOKUP(C194,data!$A$26:$B$61,2)</f>
        <v>1.54</v>
      </c>
      <c r="E194" s="78">
        <f>VLOOKUP(C194,data!F$7:$H$22,3)</f>
        <v>100</v>
      </c>
      <c r="F194" s="78">
        <f>VLOOKUP(C194,data!F$7:$H$22,2)</f>
        <v>0</v>
      </c>
      <c r="G194" s="78">
        <f t="shared" si="238"/>
        <v>154</v>
      </c>
      <c r="H194" s="78">
        <f>ROUND((E194+F194)*data!$B$63,0)</f>
        <v>20</v>
      </c>
      <c r="I194" s="78">
        <f t="shared" si="239"/>
        <v>25</v>
      </c>
      <c r="J194" s="78">
        <f t="shared" si="240"/>
        <v>400</v>
      </c>
      <c r="K194" s="78">
        <f t="shared" si="241"/>
        <v>699</v>
      </c>
      <c r="L194" s="78">
        <f>VLOOKUP(K194,cal2!$O$64:$P$69,2)</f>
        <v>0</v>
      </c>
      <c r="M194" s="78">
        <f>VLOOKUP(C194,data!$A$7:$C$22,3)</f>
        <v>100</v>
      </c>
      <c r="N194" s="78">
        <f>VLOOKUP(C194,data!$A$7:$C$22,2)</f>
        <v>0</v>
      </c>
      <c r="O194" s="78">
        <f t="shared" si="242"/>
        <v>154</v>
      </c>
      <c r="P194" s="78">
        <f>ROUND((M194+N194)*data!$B$63,0)</f>
        <v>20</v>
      </c>
      <c r="Q194" s="78">
        <f>IF(data!$B$63&lt;15%,0,VLOOKUP((M194+N194),cal2!$H$25:$I$28,2))</f>
        <v>25</v>
      </c>
      <c r="R194" s="78">
        <f t="shared" si="254"/>
        <v>400</v>
      </c>
      <c r="S194" s="78">
        <f t="shared" si="243"/>
        <v>699</v>
      </c>
      <c r="T194" s="78">
        <f>VLOOKUP(S194,cal2!$O$64:$P$69,2)</f>
        <v>0</v>
      </c>
      <c r="U194" s="78">
        <f t="shared" si="244"/>
        <v>0</v>
      </c>
      <c r="V194" s="78">
        <f t="shared" si="245"/>
        <v>0</v>
      </c>
      <c r="W194" s="78">
        <f t="shared" si="246"/>
        <v>0</v>
      </c>
      <c r="X194" s="78">
        <f t="shared" si="247"/>
        <v>0</v>
      </c>
      <c r="Y194" s="78">
        <f t="shared" si="248"/>
        <v>0</v>
      </c>
      <c r="Z194" s="78">
        <f t="shared" si="249"/>
        <v>0</v>
      </c>
      <c r="AA194" s="78">
        <f t="shared" si="250"/>
        <v>0</v>
      </c>
      <c r="AB194" s="78">
        <f t="shared" si="251"/>
        <v>0</v>
      </c>
      <c r="AC194" s="91">
        <f t="shared" si="252"/>
        <v>0</v>
      </c>
    </row>
    <row r="195" spans="1:29" s="24" customFormat="1" ht="16.5" customHeight="1">
      <c r="A195" s="60">
        <f t="shared" si="253"/>
        <v>167</v>
      </c>
      <c r="B195" s="90" t="s">
        <v>196</v>
      </c>
      <c r="C195" s="56">
        <v>43770</v>
      </c>
      <c r="D195" s="58">
        <f>VLOOKUP(C195,data!$A$26:$B$61,2)</f>
        <v>1.54</v>
      </c>
      <c r="E195" s="78">
        <f>VLOOKUP(C195,data!F$7:$H$22,3)</f>
        <v>100</v>
      </c>
      <c r="F195" s="78">
        <f>VLOOKUP(C195,data!F$7:$H$22,2)</f>
        <v>0</v>
      </c>
      <c r="G195" s="78">
        <f t="shared" si="238"/>
        <v>154</v>
      </c>
      <c r="H195" s="78">
        <f>ROUND((E195+F195)*data!$B$63,0)</f>
        <v>20</v>
      </c>
      <c r="I195" s="78">
        <f t="shared" si="239"/>
        <v>25</v>
      </c>
      <c r="J195" s="78">
        <f t="shared" si="240"/>
        <v>400</v>
      </c>
      <c r="K195" s="78">
        <f t="shared" si="241"/>
        <v>699</v>
      </c>
      <c r="L195" s="78">
        <f>VLOOKUP(K195,cal2!$O$64:$P$69,2)</f>
        <v>0</v>
      </c>
      <c r="M195" s="78">
        <f>VLOOKUP(C195,data!$A$7:$C$22,3)</f>
        <v>100</v>
      </c>
      <c r="N195" s="78">
        <f>VLOOKUP(C195,data!$A$7:$C$22,2)</f>
        <v>0</v>
      </c>
      <c r="O195" s="78">
        <f t="shared" si="242"/>
        <v>154</v>
      </c>
      <c r="P195" s="78">
        <f>ROUND((M195+N195)*data!$B$63,0)</f>
        <v>20</v>
      </c>
      <c r="Q195" s="78">
        <f>IF(data!$B$63&lt;15%,0,VLOOKUP((M195+N195),cal2!$H$25:$I$28,2))</f>
        <v>25</v>
      </c>
      <c r="R195" s="78">
        <f t="shared" si="254"/>
        <v>400</v>
      </c>
      <c r="S195" s="78">
        <f t="shared" si="243"/>
        <v>699</v>
      </c>
      <c r="T195" s="78">
        <f>VLOOKUP(S195,cal2!$O$64:$P$69,2)</f>
        <v>0</v>
      </c>
      <c r="U195" s="78">
        <f t="shared" si="244"/>
        <v>0</v>
      </c>
      <c r="V195" s="78">
        <f t="shared" si="245"/>
        <v>0</v>
      </c>
      <c r="W195" s="78">
        <f t="shared" si="246"/>
        <v>0</v>
      </c>
      <c r="X195" s="78">
        <f t="shared" si="247"/>
        <v>0</v>
      </c>
      <c r="Y195" s="78">
        <f t="shared" si="248"/>
        <v>0</v>
      </c>
      <c r="Z195" s="78">
        <f t="shared" si="249"/>
        <v>0</v>
      </c>
      <c r="AA195" s="78">
        <f t="shared" si="250"/>
        <v>0</v>
      </c>
      <c r="AB195" s="78">
        <f t="shared" si="251"/>
        <v>0</v>
      </c>
      <c r="AC195" s="91">
        <f t="shared" si="252"/>
        <v>0</v>
      </c>
    </row>
    <row r="196" spans="1:29" s="24" customFormat="1" ht="16.5" customHeight="1">
      <c r="A196" s="60">
        <f t="shared" si="253"/>
        <v>168</v>
      </c>
      <c r="B196" s="90" t="s">
        <v>197</v>
      </c>
      <c r="C196" s="56">
        <v>43800</v>
      </c>
      <c r="D196" s="58">
        <f>VLOOKUP(C196,data!$A$26:$B$61,2)</f>
        <v>1.64</v>
      </c>
      <c r="E196" s="78">
        <f>VLOOKUP(C196,data!F$7:$H$22,3)</f>
        <v>100</v>
      </c>
      <c r="F196" s="78">
        <f>VLOOKUP(C196,data!F$7:$H$22,2)</f>
        <v>0</v>
      </c>
      <c r="G196" s="78">
        <f t="shared" si="238"/>
        <v>164</v>
      </c>
      <c r="H196" s="78">
        <f>ROUND((E196+F196)*data!$B$63,0)</f>
        <v>20</v>
      </c>
      <c r="I196" s="78">
        <f t="shared" si="239"/>
        <v>25</v>
      </c>
      <c r="J196" s="78">
        <f t="shared" si="240"/>
        <v>400</v>
      </c>
      <c r="K196" s="78">
        <f t="shared" si="241"/>
        <v>709</v>
      </c>
      <c r="L196" s="78">
        <f>VLOOKUP(K196,cal2!$O$64:$P$69,2)</f>
        <v>0</v>
      </c>
      <c r="M196" s="78">
        <f>VLOOKUP(C196,data!$A$7:$C$22,3)</f>
        <v>100</v>
      </c>
      <c r="N196" s="78">
        <f>VLOOKUP(C196,data!$A$7:$C$22,2)</f>
        <v>0</v>
      </c>
      <c r="O196" s="78">
        <f t="shared" si="242"/>
        <v>164</v>
      </c>
      <c r="P196" s="78">
        <f>ROUND((M196+N196)*data!$B$63,0)</f>
        <v>20</v>
      </c>
      <c r="Q196" s="78">
        <f>IF(data!$B$63&lt;15%,0,VLOOKUP((M196+N196),cal2!$H$25:$I$28,2))</f>
        <v>25</v>
      </c>
      <c r="R196" s="78">
        <f t="shared" si="254"/>
        <v>400</v>
      </c>
      <c r="S196" s="78">
        <f t="shared" si="243"/>
        <v>709</v>
      </c>
      <c r="T196" s="78">
        <f>VLOOKUP(S196,cal2!$O$64:$P$69,2)</f>
        <v>0</v>
      </c>
      <c r="U196" s="78">
        <f t="shared" si="244"/>
        <v>0</v>
      </c>
      <c r="V196" s="78">
        <f t="shared" si="245"/>
        <v>0</v>
      </c>
      <c r="W196" s="78">
        <f t="shared" si="246"/>
        <v>0</v>
      </c>
      <c r="X196" s="78">
        <f t="shared" si="247"/>
        <v>0</v>
      </c>
      <c r="Y196" s="78">
        <f t="shared" si="248"/>
        <v>0</v>
      </c>
      <c r="Z196" s="78">
        <f t="shared" si="249"/>
        <v>0</v>
      </c>
      <c r="AA196" s="78">
        <f t="shared" si="250"/>
        <v>0</v>
      </c>
      <c r="AB196" s="78">
        <f t="shared" si="251"/>
        <v>0</v>
      </c>
      <c r="AC196" s="91">
        <f t="shared" si="252"/>
        <v>0</v>
      </c>
    </row>
    <row r="197" spans="1:29" s="24" customFormat="1" ht="16.5" customHeight="1">
      <c r="A197" s="60">
        <f t="shared" si="253"/>
        <v>169</v>
      </c>
      <c r="B197" s="90" t="s">
        <v>198</v>
      </c>
      <c r="C197" s="56">
        <v>43831</v>
      </c>
      <c r="D197" s="58">
        <f>VLOOKUP(C197,data!$A$26:$B$61,2)</f>
        <v>1.64</v>
      </c>
      <c r="E197" s="78">
        <f>VLOOKUP(C197,data!F$7:$H$22,3)</f>
        <v>100</v>
      </c>
      <c r="F197" s="78">
        <f>VLOOKUP(C197,data!F$7:$H$22,2)</f>
        <v>0</v>
      </c>
      <c r="G197" s="78">
        <f t="shared" si="238"/>
        <v>164</v>
      </c>
      <c r="H197" s="78">
        <f>ROUND((E197+F197)*data!$B$63,0)</f>
        <v>20</v>
      </c>
      <c r="I197" s="78">
        <f t="shared" si="239"/>
        <v>25</v>
      </c>
      <c r="J197" s="78">
        <f t="shared" si="240"/>
        <v>400</v>
      </c>
      <c r="K197" s="78">
        <f t="shared" si="241"/>
        <v>709</v>
      </c>
      <c r="L197" s="78">
        <f>VLOOKUP(K197,cal2!$O$64:$P$69,2)</f>
        <v>0</v>
      </c>
      <c r="M197" s="78">
        <f>VLOOKUP(C197,data!$A$7:$C$22,3)</f>
        <v>100</v>
      </c>
      <c r="N197" s="78">
        <f>VLOOKUP(C197,data!$A$7:$C$22,2)</f>
        <v>0</v>
      </c>
      <c r="O197" s="78">
        <f t="shared" si="242"/>
        <v>164</v>
      </c>
      <c r="P197" s="78">
        <f>ROUND((M197+N197)*data!$B$63,0)</f>
        <v>20</v>
      </c>
      <c r="Q197" s="78">
        <f>IF(data!$B$63&lt;15%,0,VLOOKUP((M197+N197),cal2!$H$25:$I$28,2))</f>
        <v>25</v>
      </c>
      <c r="R197" s="78">
        <f t="shared" si="254"/>
        <v>400</v>
      </c>
      <c r="S197" s="78">
        <f t="shared" si="243"/>
        <v>709</v>
      </c>
      <c r="T197" s="78">
        <f>VLOOKUP(S197,cal2!$O$64:$P$69,2)</f>
        <v>0</v>
      </c>
      <c r="U197" s="78">
        <f t="shared" si="244"/>
        <v>0</v>
      </c>
      <c r="V197" s="78">
        <f t="shared" si="245"/>
        <v>0</v>
      </c>
      <c r="W197" s="78">
        <f t="shared" si="246"/>
        <v>0</v>
      </c>
      <c r="X197" s="78">
        <f t="shared" si="247"/>
        <v>0</v>
      </c>
      <c r="Y197" s="78">
        <f t="shared" si="248"/>
        <v>0</v>
      </c>
      <c r="Z197" s="78">
        <f t="shared" si="249"/>
        <v>0</v>
      </c>
      <c r="AA197" s="78">
        <f t="shared" si="250"/>
        <v>0</v>
      </c>
      <c r="AB197" s="78">
        <f t="shared" si="251"/>
        <v>0</v>
      </c>
      <c r="AC197" s="91">
        <f t="shared" si="252"/>
        <v>0</v>
      </c>
    </row>
    <row r="198" spans="1:29" s="24" customFormat="1" ht="16.5" customHeight="1">
      <c r="A198" s="60">
        <f t="shared" si="253"/>
        <v>170</v>
      </c>
      <c r="B198" s="90" t="s">
        <v>199</v>
      </c>
      <c r="C198" s="56">
        <v>43862</v>
      </c>
      <c r="D198" s="58">
        <f>VLOOKUP(C198,data!$A$26:$B$61,2)</f>
        <v>1.64</v>
      </c>
      <c r="E198" s="78">
        <f>VLOOKUP(C198,data!F$7:$H$22,3)</f>
        <v>100</v>
      </c>
      <c r="F198" s="78">
        <f>VLOOKUP(C198,data!F$7:$H$22,2)</f>
        <v>0</v>
      </c>
      <c r="G198" s="78">
        <f t="shared" si="238"/>
        <v>164</v>
      </c>
      <c r="H198" s="78">
        <f>ROUND((E198+F198)*data!$B$63,0)</f>
        <v>20</v>
      </c>
      <c r="I198" s="78">
        <f t="shared" si="239"/>
        <v>25</v>
      </c>
      <c r="J198" s="78">
        <f t="shared" si="240"/>
        <v>400</v>
      </c>
      <c r="K198" s="78">
        <f t="shared" si="241"/>
        <v>709</v>
      </c>
      <c r="L198" s="78">
        <f>IF(L187&gt;199,300,(VLOOKUP(K198,cal2!$O$64:$P$69,2)))</f>
        <v>0</v>
      </c>
      <c r="M198" s="78">
        <f>VLOOKUP(C198,data!$A$7:$C$22,3)</f>
        <v>100</v>
      </c>
      <c r="N198" s="78">
        <f>VLOOKUP(C198,data!$A$7:$C$22,2)</f>
        <v>0</v>
      </c>
      <c r="O198" s="78">
        <f t="shared" si="242"/>
        <v>164</v>
      </c>
      <c r="P198" s="78">
        <f>ROUND((M198+N198)*data!$B$63,0)</f>
        <v>20</v>
      </c>
      <c r="Q198" s="78">
        <f>IF(data!$B$63&lt;15%,0,VLOOKUP((M198+N198),cal2!$H$25:$I$28,2))</f>
        <v>25</v>
      </c>
      <c r="R198" s="78">
        <f t="shared" si="254"/>
        <v>400</v>
      </c>
      <c r="S198" s="78">
        <f t="shared" si="243"/>
        <v>709</v>
      </c>
      <c r="T198" s="78">
        <f>IF(T187&gt;199,300,(VLOOKUP(S198,cal2!$O$64:$P$69,2)))</f>
        <v>0</v>
      </c>
      <c r="U198" s="78">
        <f t="shared" si="244"/>
        <v>0</v>
      </c>
      <c r="V198" s="78">
        <f t="shared" si="245"/>
        <v>0</v>
      </c>
      <c r="W198" s="78">
        <f t="shared" si="246"/>
        <v>0</v>
      </c>
      <c r="X198" s="78">
        <f t="shared" si="247"/>
        <v>0</v>
      </c>
      <c r="Y198" s="78">
        <f t="shared" si="248"/>
        <v>0</v>
      </c>
      <c r="Z198" s="78">
        <f t="shared" si="249"/>
        <v>0</v>
      </c>
      <c r="AA198" s="78">
        <f t="shared" si="250"/>
        <v>0</v>
      </c>
      <c r="AB198" s="78">
        <f t="shared" si="251"/>
        <v>0</v>
      </c>
      <c r="AC198" s="85">
        <f t="shared" si="252"/>
        <v>0</v>
      </c>
    </row>
    <row r="199" spans="1:29" s="24" customFormat="1" ht="16.5" customHeight="1">
      <c r="A199" s="61"/>
      <c r="B199" s="86"/>
      <c r="C199" s="55" t="s">
        <v>152</v>
      </c>
      <c r="D199" s="55"/>
      <c r="E199" s="72">
        <f>SUM(E187:E198)</f>
        <v>1200</v>
      </c>
      <c r="F199" s="72">
        <f aca="true" t="shared" si="255" ref="F199:AC199">SUM(F187:F198)</f>
        <v>0</v>
      </c>
      <c r="G199" s="72">
        <f t="shared" si="255"/>
        <v>1738</v>
      </c>
      <c r="H199" s="72">
        <f t="shared" si="255"/>
        <v>240</v>
      </c>
      <c r="I199" s="72">
        <f t="shared" si="255"/>
        <v>300</v>
      </c>
      <c r="J199" s="72">
        <f t="shared" si="255"/>
        <v>4800</v>
      </c>
      <c r="K199" s="72">
        <f t="shared" si="255"/>
        <v>8278</v>
      </c>
      <c r="L199" s="72">
        <f t="shared" si="255"/>
        <v>0</v>
      </c>
      <c r="M199" s="72">
        <f t="shared" si="255"/>
        <v>1200</v>
      </c>
      <c r="N199" s="72">
        <f t="shared" si="255"/>
        <v>0</v>
      </c>
      <c r="O199" s="72">
        <f t="shared" si="255"/>
        <v>1738</v>
      </c>
      <c r="P199" s="72">
        <f t="shared" si="255"/>
        <v>240</v>
      </c>
      <c r="Q199" s="72">
        <f t="shared" si="255"/>
        <v>300</v>
      </c>
      <c r="R199" s="72">
        <f t="shared" si="255"/>
        <v>4800</v>
      </c>
      <c r="S199" s="72">
        <f t="shared" si="255"/>
        <v>8278</v>
      </c>
      <c r="T199" s="72">
        <f t="shared" si="255"/>
        <v>0</v>
      </c>
      <c r="U199" s="72">
        <f t="shared" si="255"/>
        <v>0</v>
      </c>
      <c r="V199" s="72">
        <f t="shared" si="255"/>
        <v>0</v>
      </c>
      <c r="W199" s="72">
        <f t="shared" si="255"/>
        <v>0</v>
      </c>
      <c r="X199" s="72">
        <f t="shared" si="255"/>
        <v>0</v>
      </c>
      <c r="Y199" s="72">
        <f t="shared" si="255"/>
        <v>0</v>
      </c>
      <c r="Z199" s="72">
        <f t="shared" si="255"/>
        <v>0</v>
      </c>
      <c r="AA199" s="72">
        <f t="shared" si="255"/>
        <v>0</v>
      </c>
      <c r="AB199" s="72">
        <f t="shared" si="255"/>
        <v>0</v>
      </c>
      <c r="AC199" s="72">
        <f t="shared" si="255"/>
        <v>0</v>
      </c>
    </row>
    <row r="200" spans="1:29" s="24" customFormat="1" ht="4.5" customHeight="1">
      <c r="A200" s="93"/>
      <c r="B200" s="93"/>
      <c r="C200" s="70"/>
      <c r="D200" s="70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</row>
    <row r="201" spans="1:29" s="24" customFormat="1" ht="16.5" customHeight="1">
      <c r="A201" s="95"/>
      <c r="B201" s="95"/>
      <c r="C201" s="36" t="str">
        <f>C3</f>
        <v>Shri K.P.Tiwari</v>
      </c>
      <c r="D201" s="71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</row>
    <row r="202" spans="1:29" s="24" customFormat="1" ht="16.5" customHeight="1">
      <c r="A202" s="62">
        <f>A198+1</f>
        <v>171</v>
      </c>
      <c r="B202" s="87" t="s">
        <v>188</v>
      </c>
      <c r="C202" s="56">
        <v>43891</v>
      </c>
      <c r="D202" s="131">
        <f>VLOOKUP(C202,data!$A$26:$B$61,2)</f>
        <v>1.64</v>
      </c>
      <c r="E202" s="88">
        <f>VLOOKUP(C202,data!F$7:$H$22,3)</f>
        <v>100</v>
      </c>
      <c r="F202" s="88">
        <f>VLOOKUP(C202,data!F$7:$H$22,2)</f>
        <v>0</v>
      </c>
      <c r="G202" s="88">
        <f aca="true" t="shared" si="256" ref="G202:G213">ROUND((E202+F202)*D202,0)</f>
        <v>164</v>
      </c>
      <c r="H202" s="88">
        <f>ROUND((E202+F202)*data!$B$63,0)</f>
        <v>20</v>
      </c>
      <c r="I202" s="88">
        <f aca="true" t="shared" si="257" ref="I202:I213">Q202</f>
        <v>25</v>
      </c>
      <c r="J202" s="88">
        <f aca="true" t="shared" si="258" ref="J202:J213">R202</f>
        <v>400</v>
      </c>
      <c r="K202" s="88">
        <f aca="true" t="shared" si="259" ref="K202:K213">SUM(E202:J202)</f>
        <v>709</v>
      </c>
      <c r="L202" s="88">
        <f>VLOOKUP(K202,cal2!$O$64:$P$69,2)</f>
        <v>0</v>
      </c>
      <c r="M202" s="88">
        <f>VLOOKUP(C202,data!$A$7:$C$22,3)</f>
        <v>100</v>
      </c>
      <c r="N202" s="88">
        <f>VLOOKUP(C202,data!$A$7:$C$22,2)</f>
        <v>0</v>
      </c>
      <c r="O202" s="88">
        <f aca="true" t="shared" si="260" ref="O202:O213">ROUND((M202+N202)*D202,0)</f>
        <v>164</v>
      </c>
      <c r="P202" s="88">
        <f>ROUND((M202+N202)*data!$B$63,0)</f>
        <v>20</v>
      </c>
      <c r="Q202" s="88">
        <f>IF(data!$B$63&lt;15%,0,VLOOKUP((M202+N202),cal2!$H$25:$I$28,2))</f>
        <v>25</v>
      </c>
      <c r="R202" s="88">
        <f>R198</f>
        <v>400</v>
      </c>
      <c r="S202" s="88">
        <f aca="true" t="shared" si="261" ref="S202:S213">SUM(M202:R202)</f>
        <v>709</v>
      </c>
      <c r="T202" s="88">
        <f>VLOOKUP(S202,cal2!$O$64:$P$69,2)</f>
        <v>0</v>
      </c>
      <c r="U202" s="88">
        <f aca="true" t="shared" si="262" ref="U202:U213">E202-M202</f>
        <v>0</v>
      </c>
      <c r="V202" s="88">
        <f aca="true" t="shared" si="263" ref="V202:V213">F202-N202</f>
        <v>0</v>
      </c>
      <c r="W202" s="88">
        <f aca="true" t="shared" si="264" ref="W202:W213">G202-O202</f>
        <v>0</v>
      </c>
      <c r="X202" s="88">
        <f aca="true" t="shared" si="265" ref="X202:X213">H202-P202</f>
        <v>0</v>
      </c>
      <c r="Y202" s="88">
        <f aca="true" t="shared" si="266" ref="Y202:Y213">I202-Q202</f>
        <v>0</v>
      </c>
      <c r="Z202" s="88">
        <f aca="true" t="shared" si="267" ref="Z202:Z213">J202-R202</f>
        <v>0</v>
      </c>
      <c r="AA202" s="88">
        <f aca="true" t="shared" si="268" ref="AA202:AA213">SUM(U202:Z202)</f>
        <v>0</v>
      </c>
      <c r="AB202" s="88">
        <f aca="true" t="shared" si="269" ref="AB202:AB213">L202-T202</f>
        <v>0</v>
      </c>
      <c r="AC202" s="132">
        <f aca="true" t="shared" si="270" ref="AC202:AC213">AA202-AB202</f>
        <v>0</v>
      </c>
    </row>
    <row r="203" spans="1:29" s="24" customFormat="1" ht="16.5" customHeight="1">
      <c r="A203" s="60">
        <f aca="true" t="shared" si="271" ref="A203:A213">A202+1</f>
        <v>172</v>
      </c>
      <c r="B203" s="90" t="s">
        <v>189</v>
      </c>
      <c r="C203" s="56">
        <v>43922</v>
      </c>
      <c r="D203" s="58">
        <f>VLOOKUP(C203,data!$A$26:$B$61,2)</f>
        <v>1.64</v>
      </c>
      <c r="E203" s="78">
        <f>VLOOKUP(C203,data!F$7:$H$22,3)</f>
        <v>100</v>
      </c>
      <c r="F203" s="78">
        <f>VLOOKUP(C203,data!F$7:$H$22,2)</f>
        <v>0</v>
      </c>
      <c r="G203" s="78">
        <f t="shared" si="256"/>
        <v>164</v>
      </c>
      <c r="H203" s="78">
        <f>ROUND((E203+F203)*data!$B$63,0)</f>
        <v>20</v>
      </c>
      <c r="I203" s="78">
        <f t="shared" si="257"/>
        <v>25</v>
      </c>
      <c r="J203" s="78">
        <f t="shared" si="258"/>
        <v>400</v>
      </c>
      <c r="K203" s="78">
        <f t="shared" si="259"/>
        <v>709</v>
      </c>
      <c r="L203" s="78">
        <f>VLOOKUP(K203,cal2!$O$64:$P$69,2)</f>
        <v>0</v>
      </c>
      <c r="M203" s="78">
        <f>VLOOKUP(C203,data!$A$7:$C$22,3)</f>
        <v>100</v>
      </c>
      <c r="N203" s="78">
        <f>VLOOKUP(C203,data!$A$7:$C$22,2)</f>
        <v>0</v>
      </c>
      <c r="O203" s="78">
        <f t="shared" si="260"/>
        <v>164</v>
      </c>
      <c r="P203" s="78">
        <f>ROUND((M203+N203)*data!$B$63,0)</f>
        <v>20</v>
      </c>
      <c r="Q203" s="78">
        <f>IF(data!$B$63&lt;15%,0,VLOOKUP((M203+N203),cal2!$H$25:$I$28,2))</f>
        <v>25</v>
      </c>
      <c r="R203" s="78">
        <f>R202</f>
        <v>400</v>
      </c>
      <c r="S203" s="78">
        <f t="shared" si="261"/>
        <v>709</v>
      </c>
      <c r="T203" s="78">
        <f>VLOOKUP(S203,cal2!$O$64:$P$69,2)</f>
        <v>0</v>
      </c>
      <c r="U203" s="78">
        <f t="shared" si="262"/>
        <v>0</v>
      </c>
      <c r="V203" s="78">
        <f t="shared" si="263"/>
        <v>0</v>
      </c>
      <c r="W203" s="78">
        <f t="shared" si="264"/>
        <v>0</v>
      </c>
      <c r="X203" s="78">
        <f t="shared" si="265"/>
        <v>0</v>
      </c>
      <c r="Y203" s="78">
        <f t="shared" si="266"/>
        <v>0</v>
      </c>
      <c r="Z203" s="78">
        <f t="shared" si="267"/>
        <v>0</v>
      </c>
      <c r="AA203" s="78">
        <f t="shared" si="268"/>
        <v>0</v>
      </c>
      <c r="AB203" s="78">
        <f t="shared" si="269"/>
        <v>0</v>
      </c>
      <c r="AC203" s="91">
        <f t="shared" si="270"/>
        <v>0</v>
      </c>
    </row>
    <row r="204" spans="1:29" s="24" customFormat="1" ht="16.5" customHeight="1">
      <c r="A204" s="60">
        <f t="shared" si="271"/>
        <v>173</v>
      </c>
      <c r="B204" s="90" t="s">
        <v>190</v>
      </c>
      <c r="C204" s="56">
        <v>43952</v>
      </c>
      <c r="D204" s="58">
        <f>VLOOKUP(C204,data!$A$26:$B$61,2)</f>
        <v>1.64</v>
      </c>
      <c r="E204" s="78">
        <f>VLOOKUP(C204,data!F$7:$H$22,3)</f>
        <v>100</v>
      </c>
      <c r="F204" s="78">
        <f>VLOOKUP(C204,data!F$7:$H$22,2)</f>
        <v>0</v>
      </c>
      <c r="G204" s="78">
        <f t="shared" si="256"/>
        <v>164</v>
      </c>
      <c r="H204" s="78">
        <f>ROUND((E204+F204)*data!$B$63,0)</f>
        <v>20</v>
      </c>
      <c r="I204" s="78">
        <f t="shared" si="257"/>
        <v>25</v>
      </c>
      <c r="J204" s="78">
        <f t="shared" si="258"/>
        <v>400</v>
      </c>
      <c r="K204" s="78">
        <f t="shared" si="259"/>
        <v>709</v>
      </c>
      <c r="L204" s="78">
        <f>VLOOKUP(K204,cal2!$O$64:$P$69,2)</f>
        <v>0</v>
      </c>
      <c r="M204" s="78">
        <f>VLOOKUP(C204,data!$A$7:$C$22,3)</f>
        <v>100</v>
      </c>
      <c r="N204" s="78">
        <f>VLOOKUP(C204,data!$A$7:$C$22,2)</f>
        <v>0</v>
      </c>
      <c r="O204" s="78">
        <f t="shared" si="260"/>
        <v>164</v>
      </c>
      <c r="P204" s="78">
        <f>ROUND((M204+N204)*data!$B$63,0)</f>
        <v>20</v>
      </c>
      <c r="Q204" s="78">
        <f>IF(data!$B$63&lt;15%,0,VLOOKUP((M204+N204),cal2!$H$25:$I$28,2))</f>
        <v>25</v>
      </c>
      <c r="R204" s="78">
        <f aca="true" t="shared" si="272" ref="R204:R213">R203</f>
        <v>400</v>
      </c>
      <c r="S204" s="78">
        <f t="shared" si="261"/>
        <v>709</v>
      </c>
      <c r="T204" s="78">
        <f>VLOOKUP(S204,cal2!$O$64:$P$69,2)</f>
        <v>0</v>
      </c>
      <c r="U204" s="78">
        <f t="shared" si="262"/>
        <v>0</v>
      </c>
      <c r="V204" s="78">
        <f t="shared" si="263"/>
        <v>0</v>
      </c>
      <c r="W204" s="78">
        <f t="shared" si="264"/>
        <v>0</v>
      </c>
      <c r="X204" s="78">
        <f t="shared" si="265"/>
        <v>0</v>
      </c>
      <c r="Y204" s="78">
        <f t="shared" si="266"/>
        <v>0</v>
      </c>
      <c r="Z204" s="78">
        <f t="shared" si="267"/>
        <v>0</v>
      </c>
      <c r="AA204" s="78">
        <f t="shared" si="268"/>
        <v>0</v>
      </c>
      <c r="AB204" s="78">
        <f t="shared" si="269"/>
        <v>0</v>
      </c>
      <c r="AC204" s="91">
        <f t="shared" si="270"/>
        <v>0</v>
      </c>
    </row>
    <row r="205" spans="1:29" s="24" customFormat="1" ht="16.5" customHeight="1">
      <c r="A205" s="60">
        <f t="shared" si="271"/>
        <v>174</v>
      </c>
      <c r="B205" s="90" t="s">
        <v>191</v>
      </c>
      <c r="C205" s="56">
        <v>43983</v>
      </c>
      <c r="D205" s="58">
        <f>VLOOKUP(C205,data!$A$26:$B$61,2)</f>
        <v>1.64</v>
      </c>
      <c r="E205" s="78">
        <f>VLOOKUP(C205,data!F$7:$H$22,3)</f>
        <v>100</v>
      </c>
      <c r="F205" s="78">
        <f>VLOOKUP(C205,data!F$7:$H$22,2)</f>
        <v>0</v>
      </c>
      <c r="G205" s="78">
        <f t="shared" si="256"/>
        <v>164</v>
      </c>
      <c r="H205" s="78">
        <f>ROUND((E205+F205)*data!$B$63,0)</f>
        <v>20</v>
      </c>
      <c r="I205" s="78">
        <f t="shared" si="257"/>
        <v>25</v>
      </c>
      <c r="J205" s="78">
        <f t="shared" si="258"/>
        <v>400</v>
      </c>
      <c r="K205" s="78">
        <f t="shared" si="259"/>
        <v>709</v>
      </c>
      <c r="L205" s="78">
        <f>VLOOKUP(K205,cal2!$O$64:$P$69,2)</f>
        <v>0</v>
      </c>
      <c r="M205" s="78">
        <f>VLOOKUP(C205,data!$A$7:$C$22,3)</f>
        <v>100</v>
      </c>
      <c r="N205" s="78">
        <f>VLOOKUP(C205,data!$A$7:$C$22,2)</f>
        <v>0</v>
      </c>
      <c r="O205" s="78">
        <f t="shared" si="260"/>
        <v>164</v>
      </c>
      <c r="P205" s="78">
        <f>ROUND((M205+N205)*data!$B$63,0)</f>
        <v>20</v>
      </c>
      <c r="Q205" s="78">
        <f>IF(data!$B$63&lt;15%,0,VLOOKUP((M205+N205),cal2!$H$25:$I$28,2))</f>
        <v>25</v>
      </c>
      <c r="R205" s="78">
        <f t="shared" si="272"/>
        <v>400</v>
      </c>
      <c r="S205" s="78">
        <f t="shared" si="261"/>
        <v>709</v>
      </c>
      <c r="T205" s="78">
        <f>VLOOKUP(S205,cal2!$O$64:$P$69,2)</f>
        <v>0</v>
      </c>
      <c r="U205" s="78">
        <f t="shared" si="262"/>
        <v>0</v>
      </c>
      <c r="V205" s="78">
        <f t="shared" si="263"/>
        <v>0</v>
      </c>
      <c r="W205" s="78">
        <f t="shared" si="264"/>
        <v>0</v>
      </c>
      <c r="X205" s="78">
        <f t="shared" si="265"/>
        <v>0</v>
      </c>
      <c r="Y205" s="78">
        <f t="shared" si="266"/>
        <v>0</v>
      </c>
      <c r="Z205" s="78">
        <f t="shared" si="267"/>
        <v>0</v>
      </c>
      <c r="AA205" s="78">
        <f t="shared" si="268"/>
        <v>0</v>
      </c>
      <c r="AB205" s="78">
        <f t="shared" si="269"/>
        <v>0</v>
      </c>
      <c r="AC205" s="91">
        <f t="shared" si="270"/>
        <v>0</v>
      </c>
    </row>
    <row r="206" spans="1:29" s="24" customFormat="1" ht="16.5" customHeight="1">
      <c r="A206" s="60">
        <f t="shared" si="271"/>
        <v>175</v>
      </c>
      <c r="B206" s="90" t="s">
        <v>192</v>
      </c>
      <c r="C206" s="56">
        <v>44013</v>
      </c>
      <c r="D206" s="58">
        <f>VLOOKUP(C206,data!$A$26:$B$61,2)</f>
        <v>1.64</v>
      </c>
      <c r="E206" s="78">
        <f>VLOOKUP(C206,data!F$7:$H$22,3)</f>
        <v>100</v>
      </c>
      <c r="F206" s="78">
        <f>VLOOKUP(C206,data!F$7:$H$22,2)</f>
        <v>0</v>
      </c>
      <c r="G206" s="78">
        <f t="shared" si="256"/>
        <v>164</v>
      </c>
      <c r="H206" s="78">
        <f>ROUND((E206+F206)*data!$B$63,0)</f>
        <v>20</v>
      </c>
      <c r="I206" s="78">
        <f t="shared" si="257"/>
        <v>25</v>
      </c>
      <c r="J206" s="78">
        <f t="shared" si="258"/>
        <v>400</v>
      </c>
      <c r="K206" s="78">
        <f t="shared" si="259"/>
        <v>709</v>
      </c>
      <c r="L206" s="78">
        <f>VLOOKUP(K206,cal2!$O$64:$P$69,2)</f>
        <v>0</v>
      </c>
      <c r="M206" s="78">
        <f>VLOOKUP(C206,data!$A$7:$C$22,3)</f>
        <v>100</v>
      </c>
      <c r="N206" s="78">
        <f>VLOOKUP(C206,data!$A$7:$C$22,2)</f>
        <v>0</v>
      </c>
      <c r="O206" s="78">
        <f t="shared" si="260"/>
        <v>164</v>
      </c>
      <c r="P206" s="78">
        <f>ROUND((M206+N206)*data!$B$63,0)</f>
        <v>20</v>
      </c>
      <c r="Q206" s="78">
        <f>IF(data!$B$63&lt;15%,0,VLOOKUP((M206+N206),cal2!$H$25:$I$28,2))</f>
        <v>25</v>
      </c>
      <c r="R206" s="78">
        <f t="shared" si="272"/>
        <v>400</v>
      </c>
      <c r="S206" s="78">
        <f t="shared" si="261"/>
        <v>709</v>
      </c>
      <c r="T206" s="78">
        <f>VLOOKUP(S206,cal2!$O$64:$P$69,2)</f>
        <v>0</v>
      </c>
      <c r="U206" s="78">
        <f t="shared" si="262"/>
        <v>0</v>
      </c>
      <c r="V206" s="78">
        <f t="shared" si="263"/>
        <v>0</v>
      </c>
      <c r="W206" s="78">
        <f t="shared" si="264"/>
        <v>0</v>
      </c>
      <c r="X206" s="78">
        <f t="shared" si="265"/>
        <v>0</v>
      </c>
      <c r="Y206" s="78">
        <f t="shared" si="266"/>
        <v>0</v>
      </c>
      <c r="Z206" s="78">
        <f t="shared" si="267"/>
        <v>0</v>
      </c>
      <c r="AA206" s="78">
        <f t="shared" si="268"/>
        <v>0</v>
      </c>
      <c r="AB206" s="78">
        <f t="shared" si="269"/>
        <v>0</v>
      </c>
      <c r="AC206" s="91">
        <f t="shared" si="270"/>
        <v>0</v>
      </c>
    </row>
    <row r="207" spans="1:29" s="24" customFormat="1" ht="16.5" customHeight="1">
      <c r="A207" s="60">
        <f t="shared" si="271"/>
        <v>176</v>
      </c>
      <c r="B207" s="90" t="s">
        <v>193</v>
      </c>
      <c r="C207" s="56">
        <v>44044</v>
      </c>
      <c r="D207" s="58">
        <f>VLOOKUP(C207,data!$A$26:$B$61,2)</f>
        <v>1.64</v>
      </c>
      <c r="E207" s="78">
        <f>VLOOKUP(C207,data!F$7:$H$22,3)</f>
        <v>100</v>
      </c>
      <c r="F207" s="78">
        <f>VLOOKUP(C207,data!F$7:$H$22,2)</f>
        <v>0</v>
      </c>
      <c r="G207" s="78">
        <f t="shared" si="256"/>
        <v>164</v>
      </c>
      <c r="H207" s="78">
        <f>ROUND((E207+F207)*data!$B$63,0)</f>
        <v>20</v>
      </c>
      <c r="I207" s="78">
        <f t="shared" si="257"/>
        <v>25</v>
      </c>
      <c r="J207" s="78">
        <f t="shared" si="258"/>
        <v>400</v>
      </c>
      <c r="K207" s="78">
        <f t="shared" si="259"/>
        <v>709</v>
      </c>
      <c r="L207" s="78">
        <f>VLOOKUP(K207,cal2!$O$64:$P$69,2)</f>
        <v>0</v>
      </c>
      <c r="M207" s="78">
        <f>VLOOKUP(C207,data!$A$7:$C$22,3)</f>
        <v>100</v>
      </c>
      <c r="N207" s="78">
        <f>VLOOKUP(C207,data!$A$7:$C$22,2)</f>
        <v>0</v>
      </c>
      <c r="O207" s="78">
        <f t="shared" si="260"/>
        <v>164</v>
      </c>
      <c r="P207" s="78">
        <f>ROUND((M207+N207)*data!$B$63,0)</f>
        <v>20</v>
      </c>
      <c r="Q207" s="78">
        <f>IF(data!$B$63&lt;15%,0,VLOOKUP((M207+N207),cal2!$H$25:$I$28,2))</f>
        <v>25</v>
      </c>
      <c r="R207" s="78">
        <f t="shared" si="272"/>
        <v>400</v>
      </c>
      <c r="S207" s="78">
        <f t="shared" si="261"/>
        <v>709</v>
      </c>
      <c r="T207" s="78">
        <f>VLOOKUP(S207,cal2!$O$64:$P$69,2)</f>
        <v>0</v>
      </c>
      <c r="U207" s="78">
        <f t="shared" si="262"/>
        <v>0</v>
      </c>
      <c r="V207" s="78">
        <f t="shared" si="263"/>
        <v>0</v>
      </c>
      <c r="W207" s="78">
        <f t="shared" si="264"/>
        <v>0</v>
      </c>
      <c r="X207" s="78">
        <f t="shared" si="265"/>
        <v>0</v>
      </c>
      <c r="Y207" s="78">
        <f t="shared" si="266"/>
        <v>0</v>
      </c>
      <c r="Z207" s="78">
        <f t="shared" si="267"/>
        <v>0</v>
      </c>
      <c r="AA207" s="78">
        <f t="shared" si="268"/>
        <v>0</v>
      </c>
      <c r="AB207" s="78">
        <f t="shared" si="269"/>
        <v>0</v>
      </c>
      <c r="AC207" s="91">
        <f t="shared" si="270"/>
        <v>0</v>
      </c>
    </row>
    <row r="208" spans="1:29" s="24" customFormat="1" ht="16.5" customHeight="1">
      <c r="A208" s="60">
        <f t="shared" si="271"/>
        <v>177</v>
      </c>
      <c r="B208" s="90" t="s">
        <v>194</v>
      </c>
      <c r="C208" s="56">
        <v>44075</v>
      </c>
      <c r="D208" s="58">
        <f>VLOOKUP(C208,data!$A$26:$B$61,2)</f>
        <v>1.64</v>
      </c>
      <c r="E208" s="78">
        <f>VLOOKUP(C208,data!F$7:$H$22,3)</f>
        <v>100</v>
      </c>
      <c r="F208" s="78">
        <f>VLOOKUP(C208,data!F$7:$H$22,2)</f>
        <v>0</v>
      </c>
      <c r="G208" s="78">
        <f t="shared" si="256"/>
        <v>164</v>
      </c>
      <c r="H208" s="78">
        <f>ROUND((E208+F208)*data!$B$63,0)</f>
        <v>20</v>
      </c>
      <c r="I208" s="78">
        <f t="shared" si="257"/>
        <v>25</v>
      </c>
      <c r="J208" s="78">
        <f t="shared" si="258"/>
        <v>400</v>
      </c>
      <c r="K208" s="78">
        <f t="shared" si="259"/>
        <v>709</v>
      </c>
      <c r="L208" s="78">
        <f>VLOOKUP(K208,cal2!$O$64:$P$69,2)</f>
        <v>0</v>
      </c>
      <c r="M208" s="78">
        <f>VLOOKUP(C208,data!$A$7:$C$22,3)</f>
        <v>100</v>
      </c>
      <c r="N208" s="78">
        <f>VLOOKUP(C208,data!$A$7:$C$22,2)</f>
        <v>0</v>
      </c>
      <c r="O208" s="78">
        <f t="shared" si="260"/>
        <v>164</v>
      </c>
      <c r="P208" s="78">
        <f>ROUND((M208+N208)*data!$B$63,0)</f>
        <v>20</v>
      </c>
      <c r="Q208" s="78">
        <f>IF(data!$B$63&lt;15%,0,VLOOKUP((M208+N208),cal2!$H$25:$I$28,2))</f>
        <v>25</v>
      </c>
      <c r="R208" s="78">
        <f t="shared" si="272"/>
        <v>400</v>
      </c>
      <c r="S208" s="78">
        <f t="shared" si="261"/>
        <v>709</v>
      </c>
      <c r="T208" s="78">
        <f>VLOOKUP(S208,cal2!$O$64:$P$69,2)</f>
        <v>0</v>
      </c>
      <c r="U208" s="78">
        <f t="shared" si="262"/>
        <v>0</v>
      </c>
      <c r="V208" s="78">
        <f t="shared" si="263"/>
        <v>0</v>
      </c>
      <c r="W208" s="78">
        <f t="shared" si="264"/>
        <v>0</v>
      </c>
      <c r="X208" s="78">
        <f t="shared" si="265"/>
        <v>0</v>
      </c>
      <c r="Y208" s="78">
        <f t="shared" si="266"/>
        <v>0</v>
      </c>
      <c r="Z208" s="78">
        <f t="shared" si="267"/>
        <v>0</v>
      </c>
      <c r="AA208" s="78">
        <f t="shared" si="268"/>
        <v>0</v>
      </c>
      <c r="AB208" s="78">
        <f t="shared" si="269"/>
        <v>0</v>
      </c>
      <c r="AC208" s="91">
        <f t="shared" si="270"/>
        <v>0</v>
      </c>
    </row>
    <row r="209" spans="1:29" s="24" customFormat="1" ht="16.5" customHeight="1">
      <c r="A209" s="60">
        <f t="shared" si="271"/>
        <v>178</v>
      </c>
      <c r="B209" s="90" t="s">
        <v>195</v>
      </c>
      <c r="C209" s="56">
        <v>44105</v>
      </c>
      <c r="D209" s="58">
        <f>VLOOKUP(C209,data!$A$26:$B$61,2)</f>
        <v>1.64</v>
      </c>
      <c r="E209" s="78">
        <f>VLOOKUP(C209,data!F$7:$H$22,3)</f>
        <v>100</v>
      </c>
      <c r="F209" s="78">
        <f>VLOOKUP(C209,data!F$7:$H$22,2)</f>
        <v>0</v>
      </c>
      <c r="G209" s="78">
        <f t="shared" si="256"/>
        <v>164</v>
      </c>
      <c r="H209" s="78">
        <f>ROUND((E209+F209)*data!$B$63,0)</f>
        <v>20</v>
      </c>
      <c r="I209" s="78">
        <f t="shared" si="257"/>
        <v>25</v>
      </c>
      <c r="J209" s="78">
        <f t="shared" si="258"/>
        <v>400</v>
      </c>
      <c r="K209" s="78">
        <f t="shared" si="259"/>
        <v>709</v>
      </c>
      <c r="L209" s="78">
        <f>VLOOKUP(K209,cal2!$O$64:$P$69,2)</f>
        <v>0</v>
      </c>
      <c r="M209" s="78">
        <f>VLOOKUP(C209,data!$A$7:$C$22,3)</f>
        <v>100</v>
      </c>
      <c r="N209" s="78">
        <f>VLOOKUP(C209,data!$A$7:$C$22,2)</f>
        <v>0</v>
      </c>
      <c r="O209" s="78">
        <f t="shared" si="260"/>
        <v>164</v>
      </c>
      <c r="P209" s="78">
        <f>ROUND((M209+N209)*data!$B$63,0)</f>
        <v>20</v>
      </c>
      <c r="Q209" s="78">
        <f>IF(data!$B$63&lt;15%,0,VLOOKUP((M209+N209),cal2!$H$25:$I$28,2))</f>
        <v>25</v>
      </c>
      <c r="R209" s="78">
        <f t="shared" si="272"/>
        <v>400</v>
      </c>
      <c r="S209" s="78">
        <f t="shared" si="261"/>
        <v>709</v>
      </c>
      <c r="T209" s="78">
        <f>VLOOKUP(S209,cal2!$O$64:$P$69,2)</f>
        <v>0</v>
      </c>
      <c r="U209" s="78">
        <f t="shared" si="262"/>
        <v>0</v>
      </c>
      <c r="V209" s="78">
        <f t="shared" si="263"/>
        <v>0</v>
      </c>
      <c r="W209" s="78">
        <f t="shared" si="264"/>
        <v>0</v>
      </c>
      <c r="X209" s="78">
        <f t="shared" si="265"/>
        <v>0</v>
      </c>
      <c r="Y209" s="78">
        <f t="shared" si="266"/>
        <v>0</v>
      </c>
      <c r="Z209" s="78">
        <f t="shared" si="267"/>
        <v>0</v>
      </c>
      <c r="AA209" s="78">
        <f t="shared" si="268"/>
        <v>0</v>
      </c>
      <c r="AB209" s="78">
        <f t="shared" si="269"/>
        <v>0</v>
      </c>
      <c r="AC209" s="91">
        <f t="shared" si="270"/>
        <v>0</v>
      </c>
    </row>
    <row r="210" spans="1:29" s="24" customFormat="1" ht="16.5" customHeight="1">
      <c r="A210" s="60">
        <f t="shared" si="271"/>
        <v>179</v>
      </c>
      <c r="B210" s="90" t="s">
        <v>196</v>
      </c>
      <c r="C210" s="56">
        <v>44136</v>
      </c>
      <c r="D210" s="58">
        <f>VLOOKUP(C210,data!$A$26:$B$61,2)</f>
        <v>1.64</v>
      </c>
      <c r="E210" s="78">
        <f>VLOOKUP(C210,data!F$7:$H$22,3)</f>
        <v>100</v>
      </c>
      <c r="F210" s="78">
        <f>VLOOKUP(C210,data!F$7:$H$22,2)</f>
        <v>0</v>
      </c>
      <c r="G210" s="78">
        <f t="shared" si="256"/>
        <v>164</v>
      </c>
      <c r="H210" s="78">
        <f>ROUND((E210+F210)*data!$B$63,0)</f>
        <v>20</v>
      </c>
      <c r="I210" s="78">
        <f t="shared" si="257"/>
        <v>25</v>
      </c>
      <c r="J210" s="78">
        <f t="shared" si="258"/>
        <v>400</v>
      </c>
      <c r="K210" s="78">
        <f t="shared" si="259"/>
        <v>709</v>
      </c>
      <c r="L210" s="78">
        <f>VLOOKUP(K210,cal2!$O$64:$P$69,2)</f>
        <v>0</v>
      </c>
      <c r="M210" s="78">
        <f>VLOOKUP(C210,data!$A$7:$C$22,3)</f>
        <v>100</v>
      </c>
      <c r="N210" s="78">
        <f>VLOOKUP(C210,data!$A$7:$C$22,2)</f>
        <v>0</v>
      </c>
      <c r="O210" s="78">
        <f t="shared" si="260"/>
        <v>164</v>
      </c>
      <c r="P210" s="78">
        <f>ROUND((M210+N210)*data!$B$63,0)</f>
        <v>20</v>
      </c>
      <c r="Q210" s="78">
        <f>IF(data!$B$63&lt;15%,0,VLOOKUP((M210+N210),cal2!$H$25:$I$28,2))</f>
        <v>25</v>
      </c>
      <c r="R210" s="78">
        <f t="shared" si="272"/>
        <v>400</v>
      </c>
      <c r="S210" s="78">
        <f t="shared" si="261"/>
        <v>709</v>
      </c>
      <c r="T210" s="78">
        <f>VLOOKUP(S210,cal2!$O$64:$P$69,2)</f>
        <v>0</v>
      </c>
      <c r="U210" s="78">
        <f t="shared" si="262"/>
        <v>0</v>
      </c>
      <c r="V210" s="78">
        <f t="shared" si="263"/>
        <v>0</v>
      </c>
      <c r="W210" s="78">
        <f t="shared" si="264"/>
        <v>0</v>
      </c>
      <c r="X210" s="78">
        <f t="shared" si="265"/>
        <v>0</v>
      </c>
      <c r="Y210" s="78">
        <f t="shared" si="266"/>
        <v>0</v>
      </c>
      <c r="Z210" s="78">
        <f t="shared" si="267"/>
        <v>0</v>
      </c>
      <c r="AA210" s="78">
        <f t="shared" si="268"/>
        <v>0</v>
      </c>
      <c r="AB210" s="78">
        <f t="shared" si="269"/>
        <v>0</v>
      </c>
      <c r="AC210" s="91">
        <f t="shared" si="270"/>
        <v>0</v>
      </c>
    </row>
    <row r="211" spans="1:29" s="24" customFormat="1" ht="16.5" customHeight="1">
      <c r="A211" s="60">
        <f t="shared" si="271"/>
        <v>180</v>
      </c>
      <c r="B211" s="90" t="s">
        <v>197</v>
      </c>
      <c r="C211" s="56">
        <v>44166</v>
      </c>
      <c r="D211" s="58">
        <f>VLOOKUP(C211,data!$A$26:$B$61,2)</f>
        <v>1.64</v>
      </c>
      <c r="E211" s="78">
        <f>VLOOKUP(C211,data!F$7:$H$22,3)</f>
        <v>100</v>
      </c>
      <c r="F211" s="78">
        <f>VLOOKUP(C211,data!F$7:$H$22,2)</f>
        <v>0</v>
      </c>
      <c r="G211" s="78">
        <f t="shared" si="256"/>
        <v>164</v>
      </c>
      <c r="H211" s="78">
        <f>ROUND((E211+F211)*data!$B$63,0)</f>
        <v>20</v>
      </c>
      <c r="I211" s="78">
        <f t="shared" si="257"/>
        <v>25</v>
      </c>
      <c r="J211" s="78">
        <f t="shared" si="258"/>
        <v>400</v>
      </c>
      <c r="K211" s="78">
        <f t="shared" si="259"/>
        <v>709</v>
      </c>
      <c r="L211" s="78">
        <f>VLOOKUP(K211,cal2!$O$64:$P$69,2)</f>
        <v>0</v>
      </c>
      <c r="M211" s="78">
        <f>VLOOKUP(C211,data!$A$7:$C$22,3)</f>
        <v>100</v>
      </c>
      <c r="N211" s="78">
        <f>VLOOKUP(C211,data!$A$7:$C$22,2)</f>
        <v>0</v>
      </c>
      <c r="O211" s="78">
        <f t="shared" si="260"/>
        <v>164</v>
      </c>
      <c r="P211" s="78">
        <f>ROUND((M211+N211)*data!$B$63,0)</f>
        <v>20</v>
      </c>
      <c r="Q211" s="78">
        <f>IF(data!$B$63&lt;15%,0,VLOOKUP((M211+N211),cal2!$H$25:$I$28,2))</f>
        <v>25</v>
      </c>
      <c r="R211" s="78">
        <f t="shared" si="272"/>
        <v>400</v>
      </c>
      <c r="S211" s="78">
        <f t="shared" si="261"/>
        <v>709</v>
      </c>
      <c r="T211" s="78">
        <f>VLOOKUP(S211,cal2!$O$64:$P$69,2)</f>
        <v>0</v>
      </c>
      <c r="U211" s="78">
        <f t="shared" si="262"/>
        <v>0</v>
      </c>
      <c r="V211" s="78">
        <f t="shared" si="263"/>
        <v>0</v>
      </c>
      <c r="W211" s="78">
        <f t="shared" si="264"/>
        <v>0</v>
      </c>
      <c r="X211" s="78">
        <f t="shared" si="265"/>
        <v>0</v>
      </c>
      <c r="Y211" s="78">
        <f t="shared" si="266"/>
        <v>0</v>
      </c>
      <c r="Z211" s="78">
        <f t="shared" si="267"/>
        <v>0</v>
      </c>
      <c r="AA211" s="78">
        <f t="shared" si="268"/>
        <v>0</v>
      </c>
      <c r="AB211" s="78">
        <f t="shared" si="269"/>
        <v>0</v>
      </c>
      <c r="AC211" s="91">
        <f t="shared" si="270"/>
        <v>0</v>
      </c>
    </row>
    <row r="212" spans="1:29" s="24" customFormat="1" ht="16.5" customHeight="1">
      <c r="A212" s="60">
        <f t="shared" si="271"/>
        <v>181</v>
      </c>
      <c r="B212" s="90" t="s">
        <v>198</v>
      </c>
      <c r="C212" s="56">
        <v>44197</v>
      </c>
      <c r="D212" s="58">
        <f>VLOOKUP(C212,data!$A$26:$B$61,2)</f>
        <v>1.64</v>
      </c>
      <c r="E212" s="78">
        <f>VLOOKUP(C212,data!F$7:$H$22,3)</f>
        <v>100</v>
      </c>
      <c r="F212" s="78">
        <f>VLOOKUP(C212,data!F$7:$H$22,2)</f>
        <v>0</v>
      </c>
      <c r="G212" s="78">
        <f t="shared" si="256"/>
        <v>164</v>
      </c>
      <c r="H212" s="78">
        <f>ROUND((E212+F212)*data!$B$63,0)</f>
        <v>20</v>
      </c>
      <c r="I212" s="78">
        <f t="shared" si="257"/>
        <v>25</v>
      </c>
      <c r="J212" s="78">
        <f t="shared" si="258"/>
        <v>400</v>
      </c>
      <c r="K212" s="78">
        <f t="shared" si="259"/>
        <v>709</v>
      </c>
      <c r="L212" s="78">
        <f>VLOOKUP(K212,cal2!$O$64:$P$69,2)</f>
        <v>0</v>
      </c>
      <c r="M212" s="78">
        <f>VLOOKUP(C212,data!$A$7:$C$22,3)</f>
        <v>100</v>
      </c>
      <c r="N212" s="78">
        <f>VLOOKUP(C212,data!$A$7:$C$22,2)</f>
        <v>0</v>
      </c>
      <c r="O212" s="78">
        <f t="shared" si="260"/>
        <v>164</v>
      </c>
      <c r="P212" s="78">
        <f>ROUND((M212+N212)*data!$B$63,0)</f>
        <v>20</v>
      </c>
      <c r="Q212" s="78">
        <f>IF(data!$B$63&lt;15%,0,VLOOKUP((M212+N212),cal2!$H$25:$I$28,2))</f>
        <v>25</v>
      </c>
      <c r="R212" s="78">
        <f t="shared" si="272"/>
        <v>400</v>
      </c>
      <c r="S212" s="78">
        <f t="shared" si="261"/>
        <v>709</v>
      </c>
      <c r="T212" s="78">
        <f>VLOOKUP(S212,cal2!$O$64:$P$69,2)</f>
        <v>0</v>
      </c>
      <c r="U212" s="78">
        <f t="shared" si="262"/>
        <v>0</v>
      </c>
      <c r="V212" s="78">
        <f t="shared" si="263"/>
        <v>0</v>
      </c>
      <c r="W212" s="78">
        <f t="shared" si="264"/>
        <v>0</v>
      </c>
      <c r="X212" s="78">
        <f t="shared" si="265"/>
        <v>0</v>
      </c>
      <c r="Y212" s="78">
        <f t="shared" si="266"/>
        <v>0</v>
      </c>
      <c r="Z212" s="78">
        <f t="shared" si="267"/>
        <v>0</v>
      </c>
      <c r="AA212" s="78">
        <f t="shared" si="268"/>
        <v>0</v>
      </c>
      <c r="AB212" s="78">
        <f t="shared" si="269"/>
        <v>0</v>
      </c>
      <c r="AC212" s="91">
        <f t="shared" si="270"/>
        <v>0</v>
      </c>
    </row>
    <row r="213" spans="1:29" s="24" customFormat="1" ht="16.5" customHeight="1">
      <c r="A213" s="60">
        <f t="shared" si="271"/>
        <v>182</v>
      </c>
      <c r="B213" s="90" t="s">
        <v>199</v>
      </c>
      <c r="C213" s="56">
        <v>44228</v>
      </c>
      <c r="D213" s="58">
        <f>VLOOKUP(C213,data!$A$26:$B$61,2)</f>
        <v>1.64</v>
      </c>
      <c r="E213" s="78">
        <f>VLOOKUP(C213,data!F$7:$H$22,3)</f>
        <v>100</v>
      </c>
      <c r="F213" s="78">
        <f>VLOOKUP(C213,data!F$7:$H$22,2)</f>
        <v>0</v>
      </c>
      <c r="G213" s="78">
        <f t="shared" si="256"/>
        <v>164</v>
      </c>
      <c r="H213" s="78">
        <f>ROUND((E213+F213)*data!$B$63,0)</f>
        <v>20</v>
      </c>
      <c r="I213" s="78">
        <f t="shared" si="257"/>
        <v>25</v>
      </c>
      <c r="J213" s="78">
        <f t="shared" si="258"/>
        <v>400</v>
      </c>
      <c r="K213" s="78">
        <f t="shared" si="259"/>
        <v>709</v>
      </c>
      <c r="L213" s="78">
        <f>IF(L202&gt;199,300,(VLOOKUP(K213,cal2!$O$64:$P$69,2)))</f>
        <v>0</v>
      </c>
      <c r="M213" s="78">
        <f>VLOOKUP(C213,data!$A$7:$C$22,3)</f>
        <v>100</v>
      </c>
      <c r="N213" s="78">
        <f>VLOOKUP(C213,data!$A$7:$C$22,2)</f>
        <v>0</v>
      </c>
      <c r="O213" s="78">
        <f t="shared" si="260"/>
        <v>164</v>
      </c>
      <c r="P213" s="78">
        <f>ROUND((M213+N213)*data!$B$63,0)</f>
        <v>20</v>
      </c>
      <c r="Q213" s="78">
        <f>IF(data!$B$63&lt;15%,0,VLOOKUP((M213+N213),cal2!$H$25:$I$28,2))</f>
        <v>25</v>
      </c>
      <c r="R213" s="78">
        <f t="shared" si="272"/>
        <v>400</v>
      </c>
      <c r="S213" s="78">
        <f t="shared" si="261"/>
        <v>709</v>
      </c>
      <c r="T213" s="78">
        <f>IF(T202&gt;199,300,(VLOOKUP(S213,cal2!$O$64:$P$69,2)))</f>
        <v>0</v>
      </c>
      <c r="U213" s="78">
        <f t="shared" si="262"/>
        <v>0</v>
      </c>
      <c r="V213" s="78">
        <f t="shared" si="263"/>
        <v>0</v>
      </c>
      <c r="W213" s="78">
        <f t="shared" si="264"/>
        <v>0</v>
      </c>
      <c r="X213" s="78">
        <f t="shared" si="265"/>
        <v>0</v>
      </c>
      <c r="Y213" s="78">
        <f t="shared" si="266"/>
        <v>0</v>
      </c>
      <c r="Z213" s="78">
        <f t="shared" si="267"/>
        <v>0</v>
      </c>
      <c r="AA213" s="78">
        <f t="shared" si="268"/>
        <v>0</v>
      </c>
      <c r="AB213" s="78">
        <f t="shared" si="269"/>
        <v>0</v>
      </c>
      <c r="AC213" s="85">
        <f t="shared" si="270"/>
        <v>0</v>
      </c>
    </row>
    <row r="214" spans="1:29" s="24" customFormat="1" ht="16.5" customHeight="1">
      <c r="A214" s="61"/>
      <c r="B214" s="86"/>
      <c r="C214" s="55" t="s">
        <v>152</v>
      </c>
      <c r="D214" s="55"/>
      <c r="E214" s="72">
        <f>SUM(E202:E213)</f>
        <v>1200</v>
      </c>
      <c r="F214" s="72">
        <f aca="true" t="shared" si="273" ref="F214:AC214">SUM(F202:F213)</f>
        <v>0</v>
      </c>
      <c r="G214" s="72">
        <f t="shared" si="273"/>
        <v>1968</v>
      </c>
      <c r="H214" s="72">
        <f t="shared" si="273"/>
        <v>240</v>
      </c>
      <c r="I214" s="72">
        <f t="shared" si="273"/>
        <v>300</v>
      </c>
      <c r="J214" s="72">
        <f t="shared" si="273"/>
        <v>4800</v>
      </c>
      <c r="K214" s="72">
        <f t="shared" si="273"/>
        <v>8508</v>
      </c>
      <c r="L214" s="72">
        <f t="shared" si="273"/>
        <v>0</v>
      </c>
      <c r="M214" s="72">
        <f t="shared" si="273"/>
        <v>1200</v>
      </c>
      <c r="N214" s="72">
        <f t="shared" si="273"/>
        <v>0</v>
      </c>
      <c r="O214" s="72">
        <f t="shared" si="273"/>
        <v>1968</v>
      </c>
      <c r="P214" s="72">
        <f t="shared" si="273"/>
        <v>240</v>
      </c>
      <c r="Q214" s="72">
        <f t="shared" si="273"/>
        <v>300</v>
      </c>
      <c r="R214" s="72">
        <f t="shared" si="273"/>
        <v>4800</v>
      </c>
      <c r="S214" s="72">
        <f t="shared" si="273"/>
        <v>8508</v>
      </c>
      <c r="T214" s="72">
        <f t="shared" si="273"/>
        <v>0</v>
      </c>
      <c r="U214" s="72">
        <f t="shared" si="273"/>
        <v>0</v>
      </c>
      <c r="V214" s="72">
        <f t="shared" si="273"/>
        <v>0</v>
      </c>
      <c r="W214" s="72">
        <f t="shared" si="273"/>
        <v>0</v>
      </c>
      <c r="X214" s="72">
        <f t="shared" si="273"/>
        <v>0</v>
      </c>
      <c r="Y214" s="72">
        <f t="shared" si="273"/>
        <v>0</v>
      </c>
      <c r="Z214" s="72">
        <f t="shared" si="273"/>
        <v>0</v>
      </c>
      <c r="AA214" s="72">
        <f t="shared" si="273"/>
        <v>0</v>
      </c>
      <c r="AB214" s="72">
        <f t="shared" si="273"/>
        <v>0</v>
      </c>
      <c r="AC214" s="72">
        <f t="shared" si="273"/>
        <v>0</v>
      </c>
    </row>
    <row r="215" spans="1:29" s="24" customFormat="1" ht="16.5" customHeight="1">
      <c r="A215" s="61"/>
      <c r="B215" s="86"/>
      <c r="C215" s="55"/>
      <c r="D215" s="55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</row>
    <row r="216" spans="1:29" s="24" customFormat="1" ht="16.5" customHeight="1">
      <c r="A216" s="61"/>
      <c r="B216" s="86"/>
      <c r="C216" s="72" t="s">
        <v>152</v>
      </c>
      <c r="D216" s="72"/>
      <c r="E216" s="72">
        <f>E214+E199+E186+E173+E158+E145+E132+E117+E104+E91+E76+E63+E50+E35+E22+E9</f>
        <v>18200</v>
      </c>
      <c r="F216" s="72">
        <f>F214+F199+F186+F173+F158+F145+F132+F117+F104+F91+F76+F63+F50+F35+F22+F9</f>
        <v>0</v>
      </c>
      <c r="G216" s="72">
        <f>G214+G199+G186+G173+G158+G145+G132+G117+G104+G91+G76+G63+G50+G35+G22+G9</f>
        <v>14925</v>
      </c>
      <c r="H216" s="72">
        <f>H214+H199+H186+H173+H158+H145+H132+H117+H104+H91+H76+H63+H50+H35+H22+H9</f>
        <v>2780</v>
      </c>
      <c r="I216" s="72">
        <f>I214+I199+I186+I173+I158+I145+I132+I117+I104+I91+I76+I63+I50+I35+I22+I9</f>
        <v>4550</v>
      </c>
      <c r="J216" s="72">
        <f>J214+J199+J186+J173+J158+J145+J132+J117+J104+J91+J76+J63+J50+J35+J22+J9</f>
        <v>44225</v>
      </c>
      <c r="K216" s="72">
        <f>K214+K199+K186+K173+K158+K145+K132+K117+K104+K91+K76+K63+K50+K35+K22+K9</f>
        <v>84680</v>
      </c>
      <c r="L216" s="72">
        <f>L214+L199+L186+L173+L158+L145+L132+L117+L104+L91+L76+L63+L50+L35+L22+L9</f>
        <v>0</v>
      </c>
      <c r="M216" s="72">
        <f>M214+M199+M186+M173+M158+M145+M132+M117+M104+M91+M76+M63+M50+M35+M22+M9</f>
        <v>18200</v>
      </c>
      <c r="N216" s="72">
        <f>N214+N199+N186+N173+N158+N145+N132+N117+N104+N91+N76+N63+N50+N35+N22+N9</f>
        <v>0</v>
      </c>
      <c r="O216" s="72">
        <f>O214+O199+O186+O173+O158+O145+O132+O117+O104+O91+O76+O63+O50+O35+O22+O9</f>
        <v>14925</v>
      </c>
      <c r="P216" s="72">
        <f>P214+P199+P186+P173+P158+P145+P132+P117+P104+P91+P76+P63+P50+P35+P22+P9</f>
        <v>2780</v>
      </c>
      <c r="Q216" s="72">
        <f>Q214+Q199+Q186+Q173+Q158+Q145+Q132+Q117+Q104+Q91+Q76+Q63+Q50+Q35+Q22+Q9</f>
        <v>4550</v>
      </c>
      <c r="R216" s="72">
        <f>R214+R199+R186+R173+R158+R145+R132+R117+R104+R91+R76+R63+R50+R35+R22+R9</f>
        <v>44225</v>
      </c>
      <c r="S216" s="72">
        <f>S214+S199+S186+S173+S158+S145+S132+S117+S104+S91+S76+S63+S50+S35+S22+S9</f>
        <v>84680</v>
      </c>
      <c r="T216" s="72">
        <f>T214+T199+T186+T173+T158+T145+T132+T117+T104+T91+T76+T63+T50+T35+T22+T9</f>
        <v>0</v>
      </c>
      <c r="U216" s="72">
        <f>U214+U199+U186+U173+U158+U145+U132+U117+U104+U91+U76+U63+U50+U35+U22+U9</f>
        <v>0</v>
      </c>
      <c r="V216" s="72">
        <f>V214+V199+V186+V173+V158+V145+V132+V117+V104+V91+V76+V63+V50+V35+V22+V9</f>
        <v>0</v>
      </c>
      <c r="W216" s="72">
        <f>W214+W199+W186+W173+W158+W145+W132+W117+W104+W91+W76+W63+W50+W35+W22+W9</f>
        <v>0</v>
      </c>
      <c r="X216" s="72">
        <f>X214+X199+X186+X173+X158+X145+X132+X117+X104+X91+X76+X63+X50+X35+X22+X9</f>
        <v>0</v>
      </c>
      <c r="Y216" s="72">
        <f>Y214+Y199+Y186+Y173+Y158+Y145+Y132+Y117+Y104+Y91+Y76+Y63+Y50+Y35+Y22+Y9</f>
        <v>0</v>
      </c>
      <c r="Z216" s="72">
        <f>Z214+Z199+Z186+Z173+Z158+Z145+Z132+Z117+Z104+Z91+Z76+Z63+Z50+Z35+Z22+Z9</f>
        <v>0</v>
      </c>
      <c r="AA216" s="72">
        <f>AA214+AA199+AA186+AA173+AA158+AA145+AA132+AA117+AA104+AA91+AA76+AA63+AA50+AA35+AA22+AA9</f>
        <v>0</v>
      </c>
      <c r="AB216" s="72">
        <f>AB214+AB199+AB186+AB173+AB158+AB145+AB132+AB117+AB104+AB91+AB76+AB63+AB50+AB35+AB22+AB9</f>
        <v>0</v>
      </c>
      <c r="AC216" s="72">
        <f>AC214+AC199+AC186+AC173+AC158+AC145+AC132+AC117+AC104+AC91+AC76+AC63+AC50+AC35+AC22+AC9</f>
        <v>0</v>
      </c>
    </row>
    <row r="217" spans="8:20" ht="16.5" customHeight="1">
      <c r="H217" s="97"/>
      <c r="I217" s="98"/>
      <c r="J217" s="99"/>
      <c r="K217" s="100" t="s">
        <v>143</v>
      </c>
      <c r="L217" s="73"/>
      <c r="P217" s="97"/>
      <c r="Q217" s="98"/>
      <c r="R217" s="99"/>
      <c r="S217" s="100" t="s">
        <v>143</v>
      </c>
      <c r="T217" s="73"/>
    </row>
    <row r="218" spans="8:23" ht="16.5" customHeight="1">
      <c r="H218" s="101" t="s">
        <v>35</v>
      </c>
      <c r="I218" s="102"/>
      <c r="J218" s="103"/>
      <c r="K218" s="103">
        <f>E216-M216</f>
        <v>0</v>
      </c>
      <c r="L218" s="103"/>
      <c r="P218" s="97" t="s">
        <v>152</v>
      </c>
      <c r="Q218" s="98"/>
      <c r="R218" s="73"/>
      <c r="S218" s="73">
        <f>K216-S216</f>
        <v>0</v>
      </c>
      <c r="T218" s="73"/>
      <c r="U218" s="104"/>
      <c r="V218" s="105"/>
      <c r="W218" s="105"/>
    </row>
    <row r="219" spans="8:23" ht="16.5" customHeight="1">
      <c r="H219" s="74" t="s">
        <v>146</v>
      </c>
      <c r="I219" s="106"/>
      <c r="J219" s="107"/>
      <c r="K219" s="107">
        <f>F216-N216</f>
        <v>0</v>
      </c>
      <c r="L219" s="107"/>
      <c r="T219" s="105"/>
      <c r="U219" s="104"/>
      <c r="V219" s="105"/>
      <c r="W219" s="105"/>
    </row>
    <row r="220" spans="8:28" ht="16.5" customHeight="1">
      <c r="H220" s="74" t="s">
        <v>71</v>
      </c>
      <c r="I220" s="106"/>
      <c r="J220" s="107"/>
      <c r="K220" s="107">
        <f>G216-O216</f>
        <v>0</v>
      </c>
      <c r="L220" s="107"/>
      <c r="P220" s="108" t="s">
        <v>154</v>
      </c>
      <c r="Q220" s="109"/>
      <c r="R220" s="110"/>
      <c r="S220" s="111"/>
      <c r="T220" s="110"/>
      <c r="U220" s="104"/>
      <c r="V220" s="105"/>
      <c r="W220" s="105"/>
      <c r="AA220" s="112"/>
      <c r="AB220" s="112"/>
    </row>
    <row r="221" spans="8:23" ht="16.5" customHeight="1">
      <c r="H221" s="74" t="s">
        <v>141</v>
      </c>
      <c r="I221" s="106"/>
      <c r="J221" s="107"/>
      <c r="K221" s="107">
        <f>H216-P216</f>
        <v>0</v>
      </c>
      <c r="L221" s="107"/>
      <c r="P221" s="113" t="s">
        <v>155</v>
      </c>
      <c r="Q221" s="114"/>
      <c r="R221" s="115"/>
      <c r="S221" s="116">
        <f>L216-T216</f>
        <v>0</v>
      </c>
      <c r="T221" s="115"/>
      <c r="U221" s="104"/>
      <c r="V221" s="105"/>
      <c r="W221" s="105"/>
    </row>
    <row r="222" spans="8:23" ht="16.5" customHeight="1">
      <c r="H222" s="74" t="s">
        <v>153</v>
      </c>
      <c r="I222" s="106"/>
      <c r="J222" s="107"/>
      <c r="K222" s="107">
        <f>I216-Q216</f>
        <v>0</v>
      </c>
      <c r="L222" s="107"/>
      <c r="P222" s="105"/>
      <c r="Q222" s="105"/>
      <c r="R222" s="105"/>
      <c r="S222" s="105"/>
      <c r="T222" s="105"/>
      <c r="U222" s="104"/>
      <c r="V222" s="105"/>
      <c r="W222" s="105"/>
    </row>
    <row r="223" spans="8:23" ht="16.5" customHeight="1">
      <c r="H223" s="117" t="s">
        <v>28</v>
      </c>
      <c r="I223" s="118"/>
      <c r="J223" s="119"/>
      <c r="K223" s="119">
        <f>J216-R216</f>
        <v>0</v>
      </c>
      <c r="L223" s="119"/>
      <c r="P223" s="97" t="s">
        <v>156</v>
      </c>
      <c r="Q223" s="98"/>
      <c r="R223" s="73"/>
      <c r="S223" s="120">
        <f>S218-S221</f>
        <v>0</v>
      </c>
      <c r="T223" s="73"/>
      <c r="U223" s="105"/>
      <c r="V223" s="105"/>
      <c r="W223" s="105"/>
    </row>
    <row r="224" spans="8:23" ht="16.5" customHeight="1">
      <c r="H224" s="97" t="s">
        <v>152</v>
      </c>
      <c r="I224" s="98"/>
      <c r="J224" s="73"/>
      <c r="K224" s="73">
        <f>SUM(K218:K223)</f>
        <v>0</v>
      </c>
      <c r="L224" s="73"/>
      <c r="P224" s="105"/>
      <c r="Q224" s="105"/>
      <c r="R224" s="105"/>
      <c r="S224" s="105"/>
      <c r="T224" s="105"/>
      <c r="U224" s="105"/>
      <c r="V224" s="105"/>
      <c r="W224" s="105"/>
    </row>
    <row r="225" spans="8:19" ht="18.75" customHeight="1">
      <c r="H225" s="105"/>
      <c r="I225" s="105"/>
      <c r="J225" s="105"/>
      <c r="K225" s="105"/>
      <c r="L225" s="105"/>
      <c r="P225" s="105"/>
      <c r="Q225" s="105"/>
      <c r="R225" s="105"/>
      <c r="S225" s="105"/>
    </row>
    <row r="226" spans="16:19" ht="18.75" customHeight="1">
      <c r="P226" s="105"/>
      <c r="Q226" s="105"/>
      <c r="R226" s="105"/>
      <c r="S226" s="105"/>
    </row>
    <row r="227" spans="16:19" ht="18.75" customHeight="1">
      <c r="P227" s="105"/>
      <c r="Q227" s="105"/>
      <c r="R227" s="105"/>
      <c r="S227" s="105"/>
    </row>
    <row r="228" spans="16:19" ht="18.75" customHeight="1">
      <c r="P228" s="105"/>
      <c r="Q228" s="105"/>
      <c r="R228" s="105"/>
      <c r="S228" s="105"/>
    </row>
  </sheetData>
  <sheetProtection/>
  <mergeCells count="3">
    <mergeCell ref="U4:AA4"/>
    <mergeCell ref="M4:T4"/>
    <mergeCell ref="E4:L4"/>
  </mergeCells>
  <printOptions/>
  <pageMargins left="0.3" right="0.17" top="0.33" bottom="0.32" header="0.17" footer="0.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5"/>
  <sheetViews>
    <sheetView zoomScalePageLayoutView="0" workbookViewId="0" topLeftCell="A1">
      <selection activeCell="E18" sqref="E18"/>
    </sheetView>
  </sheetViews>
  <sheetFormatPr defaultColWidth="9.140625" defaultRowHeight="12.75"/>
  <cols>
    <col min="3" max="4" width="10.28125" style="0" customWidth="1"/>
    <col min="5" max="5" width="11.57421875" style="0" customWidth="1"/>
    <col min="7" max="7" width="10.8515625" style="0" customWidth="1"/>
    <col min="8" max="8" width="10.57421875" style="0" customWidth="1"/>
    <col min="9" max="9" width="13.00390625" style="0" customWidth="1"/>
    <col min="10" max="10" width="11.421875" style="0" customWidth="1"/>
    <col min="11" max="11" width="12.7109375" style="0" customWidth="1"/>
    <col min="12" max="12" width="11.8515625" style="0" customWidth="1"/>
    <col min="13" max="14" width="12.8515625" style="0" customWidth="1"/>
  </cols>
  <sheetData>
    <row r="1" ht="12.75">
      <c r="C1" t="s">
        <v>0</v>
      </c>
    </row>
    <row r="2" ht="12.75">
      <c r="C2" t="s">
        <v>1</v>
      </c>
    </row>
    <row r="3" spans="2:3" ht="12.75">
      <c r="B3" t="s">
        <v>2</v>
      </c>
      <c r="C3" t="s">
        <v>3</v>
      </c>
    </row>
    <row r="4" spans="3:20" ht="12.75">
      <c r="C4" t="s">
        <v>4</v>
      </c>
      <c r="H4" t="s">
        <v>5</v>
      </c>
      <c r="I4" t="s">
        <v>6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P4" t="s">
        <v>8</v>
      </c>
      <c r="R4" t="s">
        <v>9</v>
      </c>
      <c r="T4" t="s">
        <v>10</v>
      </c>
    </row>
    <row r="5" spans="4:20" ht="12.75">
      <c r="D5" t="s">
        <v>11</v>
      </c>
      <c r="E5" t="s">
        <v>12</v>
      </c>
      <c r="I5" t="s">
        <v>13</v>
      </c>
      <c r="J5" t="s">
        <v>13</v>
      </c>
      <c r="K5" t="s">
        <v>14</v>
      </c>
      <c r="L5" t="s">
        <v>14</v>
      </c>
      <c r="M5" t="s">
        <v>15</v>
      </c>
      <c r="N5" t="s">
        <v>15</v>
      </c>
      <c r="O5">
        <v>0</v>
      </c>
      <c r="P5">
        <v>150</v>
      </c>
      <c r="Q5">
        <v>0</v>
      </c>
      <c r="R5">
        <v>70</v>
      </c>
      <c r="S5">
        <v>0</v>
      </c>
      <c r="T5">
        <v>30</v>
      </c>
    </row>
    <row r="6" spans="4:20" ht="12.75">
      <c r="D6" t="s">
        <v>13</v>
      </c>
      <c r="E6" t="s">
        <v>16</v>
      </c>
      <c r="G6" t="s">
        <v>17</v>
      </c>
      <c r="H6">
        <v>0</v>
      </c>
      <c r="I6">
        <v>125</v>
      </c>
      <c r="J6">
        <v>150</v>
      </c>
      <c r="K6">
        <v>60</v>
      </c>
      <c r="L6">
        <v>70</v>
      </c>
      <c r="M6">
        <v>27</v>
      </c>
      <c r="N6">
        <v>30</v>
      </c>
      <c r="O6">
        <v>950</v>
      </c>
      <c r="P6">
        <v>250</v>
      </c>
      <c r="Q6">
        <v>950</v>
      </c>
      <c r="R6">
        <v>120</v>
      </c>
      <c r="S6">
        <v>950</v>
      </c>
      <c r="T6">
        <v>50</v>
      </c>
    </row>
    <row r="7" spans="4:20" ht="12.75">
      <c r="D7" t="s">
        <v>14</v>
      </c>
      <c r="E7" t="s">
        <v>18</v>
      </c>
      <c r="G7" t="s">
        <v>19</v>
      </c>
      <c r="H7">
        <v>949</v>
      </c>
      <c r="I7">
        <v>210</v>
      </c>
      <c r="J7">
        <v>250</v>
      </c>
      <c r="K7">
        <v>100</v>
      </c>
      <c r="L7">
        <v>120</v>
      </c>
      <c r="M7">
        <v>45</v>
      </c>
      <c r="N7">
        <v>50</v>
      </c>
      <c r="O7">
        <v>1500</v>
      </c>
      <c r="P7">
        <v>450</v>
      </c>
      <c r="Q7">
        <v>1500</v>
      </c>
      <c r="R7">
        <v>220</v>
      </c>
      <c r="S7">
        <v>1500</v>
      </c>
      <c r="T7">
        <v>100</v>
      </c>
    </row>
    <row r="8" spans="4:20" ht="12.75">
      <c r="D8" t="s">
        <v>15</v>
      </c>
      <c r="E8" t="s">
        <v>20</v>
      </c>
      <c r="G8" t="s">
        <v>21</v>
      </c>
      <c r="H8">
        <v>1499</v>
      </c>
      <c r="I8">
        <v>375</v>
      </c>
      <c r="J8">
        <v>450</v>
      </c>
      <c r="K8">
        <v>180</v>
      </c>
      <c r="L8">
        <v>220</v>
      </c>
      <c r="M8">
        <v>90</v>
      </c>
      <c r="N8">
        <v>100</v>
      </c>
      <c r="O8">
        <v>2800</v>
      </c>
      <c r="P8">
        <v>600</v>
      </c>
      <c r="Q8">
        <v>2800</v>
      </c>
      <c r="R8">
        <v>300</v>
      </c>
      <c r="S8">
        <v>2800</v>
      </c>
      <c r="T8">
        <v>150</v>
      </c>
    </row>
    <row r="9" spans="7:20" ht="12.75">
      <c r="G9" t="s">
        <v>22</v>
      </c>
      <c r="H9">
        <v>2799</v>
      </c>
      <c r="I9">
        <v>500</v>
      </c>
      <c r="J9">
        <v>600</v>
      </c>
      <c r="K9">
        <v>250</v>
      </c>
      <c r="L9">
        <v>300</v>
      </c>
      <c r="M9">
        <v>130</v>
      </c>
      <c r="N9">
        <v>150</v>
      </c>
      <c r="O9">
        <v>3600</v>
      </c>
      <c r="P9">
        <v>800</v>
      </c>
      <c r="Q9">
        <v>3600</v>
      </c>
      <c r="R9">
        <v>400</v>
      </c>
      <c r="S9">
        <v>3600</v>
      </c>
      <c r="T9">
        <v>200</v>
      </c>
    </row>
    <row r="10" spans="7:20" ht="12.75">
      <c r="G10" t="s">
        <v>23</v>
      </c>
      <c r="H10">
        <v>3599</v>
      </c>
      <c r="I10">
        <v>650</v>
      </c>
      <c r="J10">
        <v>800</v>
      </c>
      <c r="K10">
        <v>330</v>
      </c>
      <c r="L10">
        <v>400</v>
      </c>
      <c r="M10">
        <v>175</v>
      </c>
      <c r="N10">
        <v>200</v>
      </c>
      <c r="O10">
        <v>4500</v>
      </c>
      <c r="P10">
        <v>1000</v>
      </c>
      <c r="Q10">
        <v>4500</v>
      </c>
      <c r="R10">
        <v>500</v>
      </c>
      <c r="S10">
        <v>4500</v>
      </c>
      <c r="T10">
        <v>300</v>
      </c>
    </row>
    <row r="11" spans="7:14" ht="12.75">
      <c r="G11" t="s">
        <v>24</v>
      </c>
      <c r="H11">
        <v>4499</v>
      </c>
      <c r="I11">
        <v>800</v>
      </c>
      <c r="J11">
        <v>1000</v>
      </c>
      <c r="K11">
        <v>400</v>
      </c>
      <c r="L11">
        <v>500</v>
      </c>
      <c r="M11">
        <v>250</v>
      </c>
      <c r="N11">
        <v>300</v>
      </c>
    </row>
    <row r="12" spans="2:3" ht="12.75">
      <c r="B12" t="s">
        <v>25</v>
      </c>
      <c r="C12" t="s">
        <v>26</v>
      </c>
    </row>
    <row r="13" spans="3:6" ht="12.75">
      <c r="C13" t="s">
        <v>27</v>
      </c>
      <c r="F13" t="s">
        <v>28</v>
      </c>
    </row>
    <row r="14" ht="12.75">
      <c r="F14" t="s">
        <v>29</v>
      </c>
    </row>
    <row r="15" spans="3:8" ht="12.75">
      <c r="C15" t="s">
        <v>4</v>
      </c>
      <c r="G15" s="2">
        <v>40269</v>
      </c>
      <c r="H15" s="2">
        <v>41730</v>
      </c>
    </row>
    <row r="16" spans="2:11" ht="12.75">
      <c r="B16" t="s">
        <v>2</v>
      </c>
      <c r="C16" t="s">
        <v>30</v>
      </c>
      <c r="E16" t="s">
        <v>213</v>
      </c>
      <c r="F16">
        <v>400</v>
      </c>
      <c r="G16">
        <v>600</v>
      </c>
      <c r="H16">
        <v>1200</v>
      </c>
      <c r="J16">
        <v>0</v>
      </c>
      <c r="K16">
        <v>75</v>
      </c>
    </row>
    <row r="17" spans="2:11" ht="12.75">
      <c r="B17" t="s">
        <v>25</v>
      </c>
      <c r="C17" t="s">
        <v>31</v>
      </c>
      <c r="E17" t="s">
        <v>215</v>
      </c>
      <c r="F17">
        <v>200</v>
      </c>
      <c r="G17">
        <v>400</v>
      </c>
      <c r="H17">
        <v>600</v>
      </c>
      <c r="J17">
        <v>6500</v>
      </c>
      <c r="K17">
        <v>200</v>
      </c>
    </row>
    <row r="18" spans="2:11" ht="12.75">
      <c r="B18" t="s">
        <v>32</v>
      </c>
      <c r="C18" t="s">
        <v>33</v>
      </c>
      <c r="E18" t="s">
        <v>214</v>
      </c>
      <c r="F18">
        <v>75</v>
      </c>
      <c r="G18">
        <v>150</v>
      </c>
      <c r="H18">
        <v>400</v>
      </c>
      <c r="J18">
        <v>8000</v>
      </c>
      <c r="K18">
        <v>400</v>
      </c>
    </row>
    <row r="22" spans="2:3" ht="12.75">
      <c r="B22" t="s">
        <v>32</v>
      </c>
      <c r="C22" t="s">
        <v>34</v>
      </c>
    </row>
    <row r="23" spans="3:6" ht="12.75">
      <c r="C23" t="s">
        <v>35</v>
      </c>
      <c r="F23" t="s">
        <v>36</v>
      </c>
    </row>
    <row r="24" spans="3:13" ht="12.75">
      <c r="C24" t="s">
        <v>4</v>
      </c>
      <c r="F24" t="s">
        <v>29</v>
      </c>
      <c r="M24" t="s">
        <v>37</v>
      </c>
    </row>
    <row r="25" spans="2:15" ht="12.75">
      <c r="B25" t="s">
        <v>2</v>
      </c>
      <c r="C25" t="s">
        <v>38</v>
      </c>
      <c r="F25">
        <v>25</v>
      </c>
      <c r="H25">
        <v>0</v>
      </c>
      <c r="I25">
        <v>25</v>
      </c>
      <c r="M25" t="s">
        <v>13</v>
      </c>
      <c r="N25" t="s">
        <v>15</v>
      </c>
      <c r="O25" t="s">
        <v>14</v>
      </c>
    </row>
    <row r="26" spans="2:15" ht="12.75">
      <c r="B26" t="s">
        <v>25</v>
      </c>
      <c r="C26" t="s">
        <v>39</v>
      </c>
      <c r="F26">
        <v>35</v>
      </c>
      <c r="H26">
        <v>3000</v>
      </c>
      <c r="I26">
        <v>35</v>
      </c>
      <c r="K26" t="s">
        <v>17</v>
      </c>
      <c r="M26">
        <v>30</v>
      </c>
      <c r="N26">
        <v>25</v>
      </c>
      <c r="O26">
        <v>20</v>
      </c>
    </row>
    <row r="27" spans="2:15" ht="12.75">
      <c r="B27" t="s">
        <v>32</v>
      </c>
      <c r="C27" t="s">
        <v>40</v>
      </c>
      <c r="F27">
        <v>65</v>
      </c>
      <c r="H27">
        <v>4500</v>
      </c>
      <c r="I27">
        <v>65</v>
      </c>
      <c r="K27" t="s">
        <v>19</v>
      </c>
      <c r="M27">
        <v>45</v>
      </c>
      <c r="N27">
        <v>35</v>
      </c>
      <c r="O27">
        <v>20</v>
      </c>
    </row>
    <row r="28" spans="2:15" ht="12.75">
      <c r="B28" t="s">
        <v>41</v>
      </c>
      <c r="C28" t="s">
        <v>42</v>
      </c>
      <c r="F28">
        <v>120</v>
      </c>
      <c r="H28">
        <v>6000</v>
      </c>
      <c r="I28">
        <v>120</v>
      </c>
      <c r="K28" t="s">
        <v>43</v>
      </c>
      <c r="M28">
        <v>75</v>
      </c>
      <c r="N28">
        <v>50</v>
      </c>
      <c r="O28">
        <v>20</v>
      </c>
    </row>
    <row r="29" spans="11:15" ht="12.75">
      <c r="K29" t="s">
        <v>44</v>
      </c>
      <c r="M29">
        <v>100</v>
      </c>
      <c r="N29">
        <v>75</v>
      </c>
      <c r="O29">
        <v>20</v>
      </c>
    </row>
    <row r="31" spans="2:3" ht="12.75">
      <c r="B31" t="s">
        <v>41</v>
      </c>
      <c r="C31" t="s">
        <v>45</v>
      </c>
    </row>
    <row r="33" spans="3:8" ht="12.75">
      <c r="C33" s="1">
        <v>27485</v>
      </c>
      <c r="F33">
        <v>0</v>
      </c>
      <c r="G33">
        <v>0</v>
      </c>
      <c r="H33" s="1">
        <v>32219</v>
      </c>
    </row>
    <row r="34" spans="3:13" ht="12.75">
      <c r="C34" s="1" t="s">
        <v>115</v>
      </c>
      <c r="E34">
        <v>0</v>
      </c>
      <c r="F34">
        <v>400</v>
      </c>
      <c r="G34">
        <v>2</v>
      </c>
      <c r="H34" s="1" t="s">
        <v>115</v>
      </c>
      <c r="J34">
        <v>0</v>
      </c>
      <c r="L34">
        <v>0</v>
      </c>
      <c r="M34">
        <v>0</v>
      </c>
    </row>
    <row r="35" spans="3:13" ht="12.75">
      <c r="C35" t="s">
        <v>116</v>
      </c>
      <c r="E35">
        <v>2</v>
      </c>
      <c r="F35">
        <v>500</v>
      </c>
      <c r="G35">
        <v>4</v>
      </c>
      <c r="H35" t="s">
        <v>116</v>
      </c>
      <c r="J35">
        <v>0</v>
      </c>
      <c r="L35">
        <v>400</v>
      </c>
      <c r="M35">
        <v>0</v>
      </c>
    </row>
    <row r="36" spans="3:13" ht="12.75">
      <c r="C36" t="s">
        <v>117</v>
      </c>
      <c r="E36">
        <v>4</v>
      </c>
      <c r="F36">
        <v>600</v>
      </c>
      <c r="G36">
        <v>6</v>
      </c>
      <c r="H36" t="s">
        <v>117</v>
      </c>
      <c r="J36">
        <v>0</v>
      </c>
      <c r="L36">
        <v>500</v>
      </c>
      <c r="M36">
        <v>0</v>
      </c>
    </row>
    <row r="37" spans="3:13" ht="12.75">
      <c r="C37" t="s">
        <v>118</v>
      </c>
      <c r="E37">
        <v>6</v>
      </c>
      <c r="F37">
        <v>800</v>
      </c>
      <c r="G37">
        <v>8</v>
      </c>
      <c r="H37" t="s">
        <v>118</v>
      </c>
      <c r="J37">
        <v>0</v>
      </c>
      <c r="L37">
        <v>600</v>
      </c>
      <c r="M37">
        <v>0</v>
      </c>
    </row>
    <row r="38" spans="3:13" ht="12.75">
      <c r="C38" t="s">
        <v>119</v>
      </c>
      <c r="E38">
        <v>8</v>
      </c>
      <c r="F38">
        <v>1000</v>
      </c>
      <c r="G38">
        <v>11</v>
      </c>
      <c r="H38" t="s">
        <v>119</v>
      </c>
      <c r="J38">
        <v>15</v>
      </c>
      <c r="L38">
        <v>800</v>
      </c>
      <c r="M38">
        <v>15</v>
      </c>
    </row>
    <row r="39" spans="3:13" ht="12.75">
      <c r="C39" t="s">
        <v>120</v>
      </c>
      <c r="E39">
        <v>11</v>
      </c>
      <c r="F39">
        <v>1200</v>
      </c>
      <c r="G39">
        <v>15</v>
      </c>
      <c r="H39" t="s">
        <v>120</v>
      </c>
      <c r="J39">
        <v>15</v>
      </c>
      <c r="L39">
        <v>1000</v>
      </c>
      <c r="M39">
        <v>15</v>
      </c>
    </row>
    <row r="40" spans="3:13" ht="12.75">
      <c r="C40" t="s">
        <v>121</v>
      </c>
      <c r="E40">
        <v>15</v>
      </c>
      <c r="F40">
        <v>1500</v>
      </c>
      <c r="G40">
        <v>20</v>
      </c>
      <c r="H40" t="s">
        <v>121</v>
      </c>
      <c r="J40">
        <v>20</v>
      </c>
      <c r="L40">
        <v>1200</v>
      </c>
      <c r="M40">
        <v>20</v>
      </c>
    </row>
    <row r="41" spans="3:13" ht="12.75">
      <c r="C41" t="s">
        <v>122</v>
      </c>
      <c r="E41">
        <v>20</v>
      </c>
      <c r="H41" t="s">
        <v>122</v>
      </c>
      <c r="J41">
        <v>20</v>
      </c>
      <c r="L41">
        <v>1500</v>
      </c>
      <c r="M41">
        <v>20</v>
      </c>
    </row>
    <row r="45" spans="3:10" ht="12.75">
      <c r="C45" t="s">
        <v>35</v>
      </c>
      <c r="E45" t="s">
        <v>29</v>
      </c>
      <c r="H45" t="s">
        <v>35</v>
      </c>
      <c r="J45" t="s">
        <v>29</v>
      </c>
    </row>
    <row r="46" spans="2:8" ht="12.75">
      <c r="B46" t="s">
        <v>2</v>
      </c>
      <c r="C46" s="1">
        <v>32599</v>
      </c>
      <c r="G46" t="s">
        <v>25</v>
      </c>
      <c r="H46" s="1">
        <v>34455</v>
      </c>
    </row>
    <row r="47" spans="3:13" ht="12.75">
      <c r="C47" t="s">
        <v>46</v>
      </c>
      <c r="E47">
        <v>15</v>
      </c>
      <c r="F47">
        <v>0</v>
      </c>
      <c r="G47">
        <v>0</v>
      </c>
      <c r="H47" t="s">
        <v>47</v>
      </c>
      <c r="J47">
        <v>15</v>
      </c>
      <c r="L47">
        <v>0</v>
      </c>
      <c r="M47">
        <v>15</v>
      </c>
    </row>
    <row r="48" spans="3:13" ht="12.75">
      <c r="C48" t="s">
        <v>48</v>
      </c>
      <c r="E48">
        <v>20</v>
      </c>
      <c r="F48">
        <v>800</v>
      </c>
      <c r="G48">
        <v>15</v>
      </c>
      <c r="H48" t="s">
        <v>49</v>
      </c>
      <c r="J48">
        <v>30</v>
      </c>
      <c r="L48">
        <v>1000</v>
      </c>
      <c r="M48">
        <v>30</v>
      </c>
    </row>
    <row r="49" spans="3:13" ht="12.75">
      <c r="C49" t="s">
        <v>50</v>
      </c>
      <c r="E49">
        <v>30</v>
      </c>
      <c r="F49">
        <v>1200</v>
      </c>
      <c r="G49">
        <v>20</v>
      </c>
      <c r="H49" t="s">
        <v>51</v>
      </c>
      <c r="J49">
        <v>40</v>
      </c>
      <c r="L49">
        <v>2500</v>
      </c>
      <c r="M49">
        <v>40</v>
      </c>
    </row>
    <row r="50" spans="3:13" ht="12.75">
      <c r="C50" t="s">
        <v>51</v>
      </c>
      <c r="E50">
        <v>40</v>
      </c>
      <c r="F50">
        <v>1500</v>
      </c>
      <c r="G50">
        <v>30</v>
      </c>
      <c r="H50" t="s">
        <v>52</v>
      </c>
      <c r="J50">
        <v>60</v>
      </c>
      <c r="L50">
        <v>3500</v>
      </c>
      <c r="M50">
        <v>60</v>
      </c>
    </row>
    <row r="51" spans="3:13" ht="12.75">
      <c r="C51" t="s">
        <v>53</v>
      </c>
      <c r="E51">
        <v>50</v>
      </c>
      <c r="F51">
        <v>2500</v>
      </c>
      <c r="G51">
        <v>40</v>
      </c>
      <c r="H51" t="s">
        <v>54</v>
      </c>
      <c r="J51">
        <v>70</v>
      </c>
      <c r="L51">
        <v>5000</v>
      </c>
      <c r="M51">
        <v>70</v>
      </c>
    </row>
    <row r="52" spans="6:7" ht="12.75">
      <c r="F52">
        <v>3500</v>
      </c>
      <c r="G52">
        <v>50</v>
      </c>
    </row>
    <row r="54" spans="2:8" ht="12.75">
      <c r="B54" t="s">
        <v>32</v>
      </c>
      <c r="C54" s="1">
        <v>35339</v>
      </c>
      <c r="G54" t="s">
        <v>41</v>
      </c>
      <c r="H54" s="1">
        <v>35916</v>
      </c>
    </row>
    <row r="55" spans="3:13" ht="12.75">
      <c r="C55" t="s">
        <v>55</v>
      </c>
      <c r="E55">
        <v>0</v>
      </c>
      <c r="F55">
        <v>0</v>
      </c>
      <c r="G55">
        <v>0</v>
      </c>
      <c r="H55" t="s">
        <v>55</v>
      </c>
      <c r="J55" t="s">
        <v>56</v>
      </c>
      <c r="L55">
        <v>0</v>
      </c>
      <c r="M55">
        <v>0</v>
      </c>
    </row>
    <row r="56" spans="3:13" ht="12.75">
      <c r="C56" t="s">
        <v>57</v>
      </c>
      <c r="E56">
        <v>30</v>
      </c>
      <c r="F56">
        <v>2000</v>
      </c>
      <c r="G56">
        <v>30</v>
      </c>
      <c r="H56" t="s">
        <v>57</v>
      </c>
      <c r="J56">
        <v>30</v>
      </c>
      <c r="L56">
        <v>2000</v>
      </c>
      <c r="M56">
        <v>30</v>
      </c>
    </row>
    <row r="57" spans="3:13" ht="12.75">
      <c r="C57" t="s">
        <v>58</v>
      </c>
      <c r="E57">
        <v>40</v>
      </c>
      <c r="F57">
        <v>2500</v>
      </c>
      <c r="G57">
        <v>40</v>
      </c>
      <c r="H57" t="s">
        <v>58</v>
      </c>
      <c r="J57">
        <v>60</v>
      </c>
      <c r="L57">
        <v>2500</v>
      </c>
      <c r="M57">
        <v>60</v>
      </c>
    </row>
    <row r="58" spans="3:13" ht="12.75">
      <c r="C58" t="s">
        <v>59</v>
      </c>
      <c r="E58">
        <v>60</v>
      </c>
      <c r="F58">
        <v>3500</v>
      </c>
      <c r="G58">
        <v>60</v>
      </c>
      <c r="H58" t="s">
        <v>59</v>
      </c>
      <c r="J58">
        <v>90</v>
      </c>
      <c r="L58">
        <v>3500</v>
      </c>
      <c r="M58">
        <v>90</v>
      </c>
    </row>
    <row r="59" spans="3:13" ht="12.75">
      <c r="C59" t="s">
        <v>60</v>
      </c>
      <c r="E59">
        <v>80</v>
      </c>
      <c r="F59">
        <v>5000</v>
      </c>
      <c r="G59">
        <v>80</v>
      </c>
      <c r="H59" t="s">
        <v>60</v>
      </c>
      <c r="J59">
        <v>120</v>
      </c>
      <c r="L59">
        <v>5000</v>
      </c>
      <c r="M59">
        <v>120</v>
      </c>
    </row>
    <row r="60" spans="3:13" ht="12.75">
      <c r="C60" t="s">
        <v>61</v>
      </c>
      <c r="E60">
        <v>150</v>
      </c>
      <c r="F60">
        <v>10000</v>
      </c>
      <c r="G60">
        <v>150</v>
      </c>
      <c r="H60" t="s">
        <v>61</v>
      </c>
      <c r="J60">
        <v>150</v>
      </c>
      <c r="L60">
        <v>10000</v>
      </c>
      <c r="M60">
        <v>150</v>
      </c>
    </row>
    <row r="63" spans="2:11" ht="12.75">
      <c r="B63" t="s">
        <v>62</v>
      </c>
      <c r="C63" s="1">
        <v>36251</v>
      </c>
      <c r="J63" t="s">
        <v>62</v>
      </c>
      <c r="K63" s="1">
        <v>36617</v>
      </c>
    </row>
    <row r="64" spans="3:16" ht="12.75">
      <c r="C64">
        <v>2000</v>
      </c>
      <c r="E64">
        <v>0</v>
      </c>
      <c r="G64">
        <v>0</v>
      </c>
      <c r="H64">
        <v>0</v>
      </c>
      <c r="K64">
        <v>2000</v>
      </c>
      <c r="M64">
        <v>0</v>
      </c>
      <c r="O64">
        <v>0</v>
      </c>
      <c r="P64">
        <v>0</v>
      </c>
    </row>
    <row r="65" spans="3:16" ht="12.75">
      <c r="C65" t="s">
        <v>63</v>
      </c>
      <c r="E65">
        <v>30</v>
      </c>
      <c r="G65">
        <v>2000</v>
      </c>
      <c r="H65">
        <v>30</v>
      </c>
      <c r="K65" t="s">
        <v>63</v>
      </c>
      <c r="M65">
        <v>30</v>
      </c>
      <c r="O65">
        <v>2000</v>
      </c>
      <c r="P65">
        <v>30</v>
      </c>
    </row>
    <row r="66" spans="3:16" ht="12.75">
      <c r="C66" t="s">
        <v>64</v>
      </c>
      <c r="E66">
        <v>60</v>
      </c>
      <c r="G66">
        <v>2500</v>
      </c>
      <c r="H66">
        <v>60</v>
      </c>
      <c r="K66" t="s">
        <v>64</v>
      </c>
      <c r="M66">
        <v>60</v>
      </c>
      <c r="O66">
        <v>2500</v>
      </c>
      <c r="P66">
        <v>60</v>
      </c>
    </row>
    <row r="67" spans="3:16" ht="12.75">
      <c r="C67" t="s">
        <v>65</v>
      </c>
      <c r="E67">
        <v>90</v>
      </c>
      <c r="G67">
        <v>3500</v>
      </c>
      <c r="H67">
        <v>90</v>
      </c>
      <c r="K67" t="s">
        <v>65</v>
      </c>
      <c r="M67">
        <v>120</v>
      </c>
      <c r="O67">
        <v>3500</v>
      </c>
      <c r="P67">
        <v>120</v>
      </c>
    </row>
    <row r="68" spans="3:16" ht="12.75">
      <c r="C68" t="s">
        <v>66</v>
      </c>
      <c r="E68">
        <v>150</v>
      </c>
      <c r="G68">
        <v>5000</v>
      </c>
      <c r="H68">
        <v>150</v>
      </c>
      <c r="K68" t="s">
        <v>66</v>
      </c>
      <c r="M68">
        <v>175</v>
      </c>
      <c r="O68">
        <v>5000</v>
      </c>
      <c r="P68">
        <v>175</v>
      </c>
    </row>
    <row r="69" spans="3:16" ht="12.75">
      <c r="C69" t="s">
        <v>67</v>
      </c>
      <c r="E69">
        <v>175</v>
      </c>
      <c r="G69">
        <v>10000</v>
      </c>
      <c r="H69">
        <v>175</v>
      </c>
      <c r="K69" t="s">
        <v>68</v>
      </c>
      <c r="M69">
        <v>200</v>
      </c>
      <c r="O69">
        <v>10000</v>
      </c>
      <c r="P69">
        <v>200</v>
      </c>
    </row>
    <row r="70" spans="3:13" ht="12.75">
      <c r="C70" t="s">
        <v>69</v>
      </c>
      <c r="E70">
        <v>200</v>
      </c>
      <c r="G70">
        <v>15000</v>
      </c>
      <c r="H70">
        <v>200</v>
      </c>
      <c r="K70" t="s">
        <v>70</v>
      </c>
      <c r="M70">
        <v>300</v>
      </c>
    </row>
    <row r="86" spans="2:13" ht="12.75">
      <c r="B86" t="s">
        <v>62</v>
      </c>
      <c r="C86" t="s">
        <v>71</v>
      </c>
      <c r="D86" t="s">
        <v>72</v>
      </c>
      <c r="G86" s="4"/>
      <c r="H86" s="4" t="s">
        <v>73</v>
      </c>
      <c r="I86" s="5"/>
      <c r="J86" s="5"/>
      <c r="K86" s="5"/>
      <c r="L86" s="5"/>
      <c r="M86" s="5"/>
    </row>
    <row r="87" spans="3:13" ht="12.75">
      <c r="C87" t="s">
        <v>74</v>
      </c>
      <c r="E87" t="s">
        <v>29</v>
      </c>
      <c r="G87" s="6" t="s">
        <v>74</v>
      </c>
      <c r="H87" s="6"/>
      <c r="I87" s="7" t="s">
        <v>29</v>
      </c>
      <c r="J87" s="5"/>
      <c r="K87" s="5"/>
      <c r="L87" s="5"/>
      <c r="M87" s="5"/>
    </row>
    <row r="88" spans="5:14" ht="12.75">
      <c r="E88" t="s">
        <v>75</v>
      </c>
      <c r="G88" s="5"/>
      <c r="H88" s="5"/>
      <c r="I88" s="5"/>
      <c r="J88" s="8" t="s">
        <v>76</v>
      </c>
      <c r="K88" s="8"/>
      <c r="L88" s="134" t="s">
        <v>77</v>
      </c>
      <c r="M88" s="134"/>
      <c r="N88" t="s">
        <v>77</v>
      </c>
    </row>
    <row r="89" spans="1:13" ht="12.75">
      <c r="A89">
        <v>1.48</v>
      </c>
      <c r="B89" t="s">
        <v>2</v>
      </c>
      <c r="C89" s="2">
        <v>35065</v>
      </c>
      <c r="D89">
        <v>0</v>
      </c>
      <c r="G89" s="3">
        <v>31048</v>
      </c>
      <c r="H89" s="5"/>
      <c r="I89" s="9">
        <v>1.25</v>
      </c>
      <c r="J89" s="5"/>
      <c r="K89" s="5"/>
      <c r="L89" s="5"/>
      <c r="M89" s="5"/>
    </row>
    <row r="90" spans="1:13" ht="12.75">
      <c r="A90">
        <f>159%+D90</f>
        <v>1.6300000000000001</v>
      </c>
      <c r="C90" s="2">
        <v>35247</v>
      </c>
      <c r="D90">
        <v>0.04</v>
      </c>
      <c r="G90" s="3">
        <v>31229</v>
      </c>
      <c r="H90" s="5"/>
      <c r="I90" s="5"/>
      <c r="J90" s="5"/>
      <c r="K90" s="5"/>
      <c r="L90" s="5"/>
      <c r="M90" s="5"/>
    </row>
    <row r="91" spans="1:14" ht="12.75">
      <c r="A91">
        <f>170%+D91</f>
        <v>1.78</v>
      </c>
      <c r="C91" s="2">
        <v>35431</v>
      </c>
      <c r="D91">
        <v>0.08</v>
      </c>
      <c r="G91" s="3">
        <v>31413</v>
      </c>
      <c r="H91" s="5"/>
      <c r="I91" s="9">
        <v>0</v>
      </c>
      <c r="J91" s="10">
        <v>0</v>
      </c>
      <c r="K91" s="5">
        <v>0</v>
      </c>
      <c r="L91" s="10">
        <v>0</v>
      </c>
      <c r="M91" s="5"/>
      <c r="N91">
        <v>0</v>
      </c>
    </row>
    <row r="92" spans="1:14" ht="12.75">
      <c r="A92">
        <f>182%+D92</f>
        <v>1.9500000000000002</v>
      </c>
      <c r="C92" s="2">
        <v>35612</v>
      </c>
      <c r="D92">
        <v>0.13</v>
      </c>
      <c r="G92" s="3">
        <v>31594</v>
      </c>
      <c r="H92" s="5"/>
      <c r="I92" s="9">
        <v>0.04</v>
      </c>
      <c r="J92" s="10">
        <v>0.03</v>
      </c>
      <c r="K92" s="5">
        <v>140</v>
      </c>
      <c r="L92" s="10">
        <v>0.02</v>
      </c>
      <c r="M92" s="5">
        <v>180</v>
      </c>
      <c r="N92">
        <v>0.02</v>
      </c>
    </row>
    <row r="93" spans="1:15" ht="12.75">
      <c r="A93">
        <f>190%+D93</f>
        <v>2.06</v>
      </c>
      <c r="C93" s="2">
        <v>35796</v>
      </c>
      <c r="D93">
        <v>0.16</v>
      </c>
      <c r="G93" s="3">
        <v>31778</v>
      </c>
      <c r="H93" s="5"/>
      <c r="I93" s="9">
        <v>0.08</v>
      </c>
      <c r="J93" s="10">
        <v>0.06</v>
      </c>
      <c r="K93" s="5">
        <v>280</v>
      </c>
      <c r="L93" s="10">
        <v>0.05</v>
      </c>
      <c r="M93" s="5">
        <v>360</v>
      </c>
      <c r="N93">
        <v>0.05</v>
      </c>
      <c r="O93">
        <v>360</v>
      </c>
    </row>
    <row r="94" spans="1:15" ht="12.75">
      <c r="A94">
        <f>203%+D94</f>
        <v>2.25</v>
      </c>
      <c r="C94" s="2">
        <v>35977</v>
      </c>
      <c r="D94">
        <v>0.22</v>
      </c>
      <c r="G94" s="3">
        <v>31959</v>
      </c>
      <c r="H94" s="5"/>
      <c r="I94" s="9">
        <v>0.13</v>
      </c>
      <c r="J94" s="10">
        <v>0.09</v>
      </c>
      <c r="K94" s="5">
        <v>455</v>
      </c>
      <c r="L94" s="10">
        <v>0.08</v>
      </c>
      <c r="M94" s="5">
        <v>540</v>
      </c>
      <c r="N94">
        <v>0.08</v>
      </c>
      <c r="O94">
        <v>540</v>
      </c>
    </row>
    <row r="95" spans="1:15" ht="12.75">
      <c r="A95">
        <f>203/100+D95</f>
        <v>2.3499999999999996</v>
      </c>
      <c r="C95" s="2">
        <v>36161</v>
      </c>
      <c r="D95">
        <v>0.32</v>
      </c>
      <c r="E95" t="s">
        <v>78</v>
      </c>
      <c r="F95">
        <v>0.1</v>
      </c>
      <c r="G95" s="3">
        <v>32143</v>
      </c>
      <c r="H95" s="5"/>
      <c r="I95" s="9">
        <v>0.18</v>
      </c>
      <c r="J95" s="10">
        <v>0.13</v>
      </c>
      <c r="K95" s="11">
        <v>630</v>
      </c>
      <c r="L95" s="10">
        <v>0.11</v>
      </c>
      <c r="M95" s="5">
        <v>780</v>
      </c>
      <c r="N95">
        <v>0.11</v>
      </c>
      <c r="O95">
        <v>780</v>
      </c>
    </row>
    <row r="96" spans="1:15" ht="12.75">
      <c r="A96">
        <f>203/100+D96</f>
        <v>2.4</v>
      </c>
      <c r="C96" s="2">
        <v>36342</v>
      </c>
      <c r="D96">
        <v>0.37</v>
      </c>
      <c r="E96" t="s">
        <v>79</v>
      </c>
      <c r="F96">
        <v>0.05</v>
      </c>
      <c r="G96" s="3">
        <v>32325</v>
      </c>
      <c r="H96" s="5"/>
      <c r="I96" s="9">
        <v>0.23</v>
      </c>
      <c r="J96" s="10">
        <v>0.17</v>
      </c>
      <c r="K96" s="11">
        <v>805</v>
      </c>
      <c r="L96" s="10">
        <v>0.15</v>
      </c>
      <c r="M96" s="5">
        <v>1020</v>
      </c>
      <c r="N96">
        <v>0.15</v>
      </c>
      <c r="O96">
        <v>1020</v>
      </c>
    </row>
    <row r="97" spans="1:15" ht="12.75">
      <c r="A97">
        <f aca="true" t="shared" si="0" ref="A97:A109">203/100+D97</f>
        <v>2.4099999999999997</v>
      </c>
      <c r="C97" s="2">
        <v>36526</v>
      </c>
      <c r="D97">
        <v>0.38</v>
      </c>
      <c r="E97" t="s">
        <v>80</v>
      </c>
      <c r="F97">
        <v>0.01</v>
      </c>
      <c r="G97" s="3">
        <v>32509</v>
      </c>
      <c r="H97" s="5"/>
      <c r="I97" s="9">
        <v>0.29</v>
      </c>
      <c r="J97" s="10">
        <v>0.22</v>
      </c>
      <c r="K97" s="11">
        <v>1015</v>
      </c>
      <c r="L97" s="10">
        <v>0.19</v>
      </c>
      <c r="M97" s="5">
        <v>1320</v>
      </c>
      <c r="N97">
        <v>0.19</v>
      </c>
      <c r="O97">
        <v>1320</v>
      </c>
    </row>
    <row r="98" spans="1:15" ht="12.75">
      <c r="A98">
        <f t="shared" si="0"/>
        <v>2.445</v>
      </c>
      <c r="C98" s="2">
        <v>37165</v>
      </c>
      <c r="D98">
        <v>0.415</v>
      </c>
      <c r="G98" s="3">
        <v>32690</v>
      </c>
      <c r="H98" s="5"/>
      <c r="I98" s="9">
        <v>0.34</v>
      </c>
      <c r="J98" s="10">
        <v>0.25</v>
      </c>
      <c r="K98" s="11">
        <v>1190</v>
      </c>
      <c r="L98" s="10">
        <v>0.22</v>
      </c>
      <c r="M98" s="5">
        <v>1500</v>
      </c>
      <c r="N98">
        <v>0.22</v>
      </c>
      <c r="O98">
        <v>1500</v>
      </c>
    </row>
    <row r="99" spans="1:15" ht="12.75">
      <c r="A99">
        <f t="shared" si="0"/>
        <v>2.465</v>
      </c>
      <c r="C99" s="2">
        <v>37257</v>
      </c>
      <c r="D99">
        <v>0.435</v>
      </c>
      <c r="E99" t="s">
        <v>81</v>
      </c>
      <c r="F99">
        <v>0.02</v>
      </c>
      <c r="G99" s="3">
        <v>32874</v>
      </c>
      <c r="H99" s="5"/>
      <c r="I99" s="9">
        <v>0.38</v>
      </c>
      <c r="J99" s="10">
        <v>0.28</v>
      </c>
      <c r="K99" s="11">
        <v>1330</v>
      </c>
      <c r="L99" s="10">
        <v>0.25</v>
      </c>
      <c r="M99" s="5">
        <v>1680</v>
      </c>
      <c r="N99">
        <v>0.25</v>
      </c>
      <c r="O99">
        <v>1680</v>
      </c>
    </row>
    <row r="100" spans="1:13" ht="12.75">
      <c r="A100">
        <f t="shared" si="0"/>
        <v>2.4924999999999997</v>
      </c>
      <c r="B100" t="s">
        <v>82</v>
      </c>
      <c r="C100" s="2">
        <v>37347</v>
      </c>
      <c r="D100">
        <v>0.4625</v>
      </c>
      <c r="E100" t="s">
        <v>83</v>
      </c>
      <c r="F100" t="s">
        <v>84</v>
      </c>
      <c r="G100" s="3">
        <v>33055</v>
      </c>
      <c r="H100" s="5"/>
      <c r="I100" s="9">
        <v>0.43</v>
      </c>
      <c r="J100" s="10">
        <v>0.32</v>
      </c>
      <c r="K100" s="11">
        <v>1505</v>
      </c>
      <c r="L100" s="10">
        <v>0.28</v>
      </c>
      <c r="M100" s="5">
        <v>1920</v>
      </c>
    </row>
    <row r="101" spans="1:15" ht="12.75">
      <c r="A101">
        <f t="shared" si="0"/>
        <v>2.5149999999999997</v>
      </c>
      <c r="B101" t="s">
        <v>85</v>
      </c>
      <c r="C101" s="2">
        <v>37438</v>
      </c>
      <c r="D101">
        <v>0.485</v>
      </c>
      <c r="E101" t="s">
        <v>86</v>
      </c>
      <c r="F101" t="s">
        <v>87</v>
      </c>
      <c r="G101" s="3">
        <v>33239</v>
      </c>
      <c r="H101" s="5"/>
      <c r="I101" s="9">
        <v>0.51</v>
      </c>
      <c r="J101" s="10">
        <v>0.38</v>
      </c>
      <c r="K101" s="11">
        <v>1785</v>
      </c>
      <c r="L101" s="10">
        <v>0.33</v>
      </c>
      <c r="M101" s="5">
        <v>2280</v>
      </c>
      <c r="N101">
        <v>0.33</v>
      </c>
      <c r="O101">
        <v>2280</v>
      </c>
    </row>
    <row r="102" spans="1:15" ht="12.75">
      <c r="A102">
        <f t="shared" si="0"/>
        <v>2.5374999999999996</v>
      </c>
      <c r="B102" t="s">
        <v>88</v>
      </c>
      <c r="C102" s="2">
        <v>37622</v>
      </c>
      <c r="D102">
        <v>0.5075</v>
      </c>
      <c r="E102" t="s">
        <v>89</v>
      </c>
      <c r="F102" t="s">
        <v>90</v>
      </c>
      <c r="G102" s="3">
        <v>33420</v>
      </c>
      <c r="H102" s="5"/>
      <c r="I102" s="9">
        <v>0.6</v>
      </c>
      <c r="J102" s="10">
        <v>0.45</v>
      </c>
      <c r="K102" s="11">
        <v>2100</v>
      </c>
      <c r="L102" s="10">
        <v>0.39</v>
      </c>
      <c r="M102" s="5">
        <v>2700</v>
      </c>
      <c r="N102">
        <v>0.39</v>
      </c>
      <c r="O102">
        <v>2700</v>
      </c>
    </row>
    <row r="103" spans="1:15" ht="12.75">
      <c r="A103">
        <f t="shared" si="0"/>
        <v>2.58</v>
      </c>
      <c r="B103" t="s">
        <v>91</v>
      </c>
      <c r="C103" s="2">
        <v>37712</v>
      </c>
      <c r="D103">
        <v>0.55</v>
      </c>
      <c r="E103" t="s">
        <v>92</v>
      </c>
      <c r="F103" t="s">
        <v>93</v>
      </c>
      <c r="G103" s="3">
        <v>33604</v>
      </c>
      <c r="H103" s="5"/>
      <c r="I103" s="9">
        <v>0.71</v>
      </c>
      <c r="J103" s="10">
        <v>0.53</v>
      </c>
      <c r="K103" s="11">
        <v>2485</v>
      </c>
      <c r="L103" s="10">
        <v>0.46</v>
      </c>
      <c r="M103" s="5">
        <v>3180</v>
      </c>
      <c r="N103">
        <v>0.46</v>
      </c>
      <c r="O103">
        <v>3180</v>
      </c>
    </row>
    <row r="104" spans="1:15" ht="12.75">
      <c r="A104">
        <f t="shared" si="0"/>
        <v>2.6399999999999997</v>
      </c>
      <c r="B104" t="s">
        <v>94</v>
      </c>
      <c r="C104" s="2">
        <v>38139</v>
      </c>
      <c r="D104">
        <v>0.61</v>
      </c>
      <c r="G104" s="3">
        <v>33786</v>
      </c>
      <c r="H104" s="5"/>
      <c r="I104" s="9">
        <v>0.83</v>
      </c>
      <c r="J104" s="10">
        <v>0.62</v>
      </c>
      <c r="K104" s="11">
        <v>2905</v>
      </c>
      <c r="L104" s="10">
        <v>0.54</v>
      </c>
      <c r="M104" s="5">
        <v>3720</v>
      </c>
      <c r="N104">
        <v>0.54</v>
      </c>
      <c r="O104">
        <v>3720</v>
      </c>
    </row>
    <row r="105" spans="1:15" ht="12.75">
      <c r="A105">
        <f t="shared" si="0"/>
        <v>2.1399999999999997</v>
      </c>
      <c r="C105" s="2">
        <v>38200</v>
      </c>
      <c r="D105">
        <v>0.11</v>
      </c>
      <c r="E105" t="s">
        <v>95</v>
      </c>
      <c r="G105" s="3">
        <v>33970</v>
      </c>
      <c r="H105" s="5"/>
      <c r="I105" s="9">
        <v>0.92</v>
      </c>
      <c r="J105" s="10">
        <v>0.69</v>
      </c>
      <c r="K105" s="11">
        <v>3220</v>
      </c>
      <c r="L105" s="10">
        <v>0.59</v>
      </c>
      <c r="M105" s="5">
        <v>4140</v>
      </c>
      <c r="N105">
        <v>0.59</v>
      </c>
      <c r="O105">
        <v>4140</v>
      </c>
    </row>
    <row r="106" spans="1:15" ht="12.75">
      <c r="A106">
        <f t="shared" si="0"/>
        <v>2.17</v>
      </c>
      <c r="C106" s="2">
        <v>38443</v>
      </c>
      <c r="D106">
        <v>0.14</v>
      </c>
      <c r="G106" s="3">
        <v>34151</v>
      </c>
      <c r="H106" s="5"/>
      <c r="I106" s="9">
        <v>0.97</v>
      </c>
      <c r="J106" s="10">
        <v>0.73</v>
      </c>
      <c r="K106" s="11">
        <v>3395</v>
      </c>
      <c r="L106" s="10">
        <v>0.63</v>
      </c>
      <c r="M106" s="5">
        <v>4380</v>
      </c>
      <c r="N106">
        <v>0.63</v>
      </c>
      <c r="O106">
        <v>4380</v>
      </c>
    </row>
    <row r="107" spans="1:15" ht="12.75">
      <c r="A107">
        <f t="shared" si="0"/>
        <v>2.1999999999999997</v>
      </c>
      <c r="C107" s="2">
        <v>38534</v>
      </c>
      <c r="D107">
        <v>0.17</v>
      </c>
      <c r="G107" s="3">
        <v>34335</v>
      </c>
      <c r="H107" s="5"/>
      <c r="I107" s="9">
        <v>1.04</v>
      </c>
      <c r="J107" s="10">
        <v>0.78</v>
      </c>
      <c r="K107" s="11">
        <v>3640</v>
      </c>
      <c r="L107" s="10">
        <v>0.67</v>
      </c>
      <c r="M107" s="5">
        <v>4680</v>
      </c>
      <c r="N107">
        <v>0.67</v>
      </c>
      <c r="O107">
        <v>4680</v>
      </c>
    </row>
    <row r="108" spans="1:15" ht="12.75">
      <c r="A108">
        <f t="shared" si="0"/>
        <v>2.2399999999999998</v>
      </c>
      <c r="C108" s="2">
        <v>38657</v>
      </c>
      <c r="D108">
        <v>0.21</v>
      </c>
      <c r="G108" s="3">
        <v>34516</v>
      </c>
      <c r="H108" s="5"/>
      <c r="I108" s="9">
        <v>1.14</v>
      </c>
      <c r="J108" s="10">
        <v>0.85</v>
      </c>
      <c r="K108" s="11">
        <v>3990</v>
      </c>
      <c r="L108" s="10">
        <v>0.74</v>
      </c>
      <c r="M108" s="5">
        <v>5100</v>
      </c>
      <c r="N108">
        <v>0.74</v>
      </c>
      <c r="O108">
        <v>5100</v>
      </c>
    </row>
    <row r="109" spans="1:15" ht="12.75">
      <c r="A109">
        <f t="shared" si="0"/>
        <v>2.2699999999999996</v>
      </c>
      <c r="C109" s="3">
        <v>38838</v>
      </c>
      <c r="D109">
        <v>0.24</v>
      </c>
      <c r="G109" s="3">
        <v>34700</v>
      </c>
      <c r="H109" s="5"/>
      <c r="I109" s="9">
        <v>1.25</v>
      </c>
      <c r="J109" s="10">
        <v>0.94</v>
      </c>
      <c r="K109" s="11">
        <v>4375</v>
      </c>
      <c r="L109" s="10">
        <v>0.81</v>
      </c>
      <c r="M109" s="5">
        <v>5640</v>
      </c>
      <c r="N109">
        <v>0.81</v>
      </c>
      <c r="O109">
        <v>5640</v>
      </c>
    </row>
    <row r="110" spans="3:15" ht="12.75">
      <c r="C110" s="3">
        <v>38961</v>
      </c>
      <c r="D110">
        <v>0.29</v>
      </c>
      <c r="G110" s="3">
        <v>34881</v>
      </c>
      <c r="H110" s="5"/>
      <c r="I110" s="9">
        <v>1.36</v>
      </c>
      <c r="J110" s="10">
        <v>1.02</v>
      </c>
      <c r="K110" s="11">
        <v>4760</v>
      </c>
      <c r="L110" s="10">
        <v>0.88</v>
      </c>
      <c r="M110" s="5">
        <v>6120</v>
      </c>
      <c r="N110">
        <v>0.88</v>
      </c>
      <c r="O110">
        <v>6120</v>
      </c>
    </row>
    <row r="111" spans="3:13" ht="12.75">
      <c r="C111" s="3">
        <v>39173</v>
      </c>
      <c r="D111">
        <v>0.35</v>
      </c>
      <c r="G111" s="3">
        <v>35065</v>
      </c>
      <c r="H111" s="5"/>
      <c r="I111" s="9">
        <v>1.48</v>
      </c>
      <c r="J111" s="10">
        <v>1.11</v>
      </c>
      <c r="K111" s="5">
        <v>5180</v>
      </c>
      <c r="L111" s="10">
        <v>0.96</v>
      </c>
      <c r="M111" s="5">
        <v>6660</v>
      </c>
    </row>
    <row r="112" spans="3:13" ht="12.75">
      <c r="C112" s="3">
        <v>39264</v>
      </c>
      <c r="D112">
        <v>0.41</v>
      </c>
      <c r="G112" s="3">
        <v>35247</v>
      </c>
      <c r="H112" s="5"/>
      <c r="I112" s="9">
        <v>1.59</v>
      </c>
      <c r="J112" s="10">
        <v>1.19</v>
      </c>
      <c r="K112" s="5">
        <v>5565</v>
      </c>
      <c r="L112" s="10">
        <v>1.03</v>
      </c>
      <c r="M112" s="5">
        <v>7140</v>
      </c>
    </row>
    <row r="113" spans="3:13" ht="12.75">
      <c r="C113" s="3">
        <v>39448</v>
      </c>
      <c r="D113">
        <v>47</v>
      </c>
      <c r="G113" s="3">
        <v>35431</v>
      </c>
      <c r="H113" s="5"/>
      <c r="I113" s="9">
        <v>1.7</v>
      </c>
      <c r="J113" s="5"/>
      <c r="K113" s="5"/>
      <c r="L113" s="5"/>
      <c r="M113" s="5"/>
    </row>
    <row r="114" spans="3:13" ht="12.75">
      <c r="C114" s="3">
        <v>39630</v>
      </c>
      <c r="D114">
        <v>54</v>
      </c>
      <c r="G114" s="3">
        <v>35612</v>
      </c>
      <c r="H114" s="5"/>
      <c r="I114" s="9">
        <v>1.82</v>
      </c>
      <c r="J114" s="5"/>
      <c r="K114" s="5"/>
      <c r="L114" s="5"/>
      <c r="M114" s="5"/>
    </row>
    <row r="115" spans="7:13" ht="12.75">
      <c r="G115" s="3">
        <v>35796</v>
      </c>
      <c r="H115" s="5"/>
      <c r="I115" s="9">
        <v>1.9</v>
      </c>
      <c r="J115" s="5"/>
      <c r="K115" s="5"/>
      <c r="L115" s="5"/>
      <c r="M115" s="5"/>
    </row>
    <row r="116" spans="7:13" ht="12.75">
      <c r="G116" s="3">
        <v>35977</v>
      </c>
      <c r="H116" s="5"/>
      <c r="I116" s="9">
        <v>2.03</v>
      </c>
      <c r="J116" s="5"/>
      <c r="K116" s="5"/>
      <c r="L116" s="5"/>
      <c r="M116" s="5"/>
    </row>
    <row r="117" spans="7:13" ht="12.75">
      <c r="G117" s="5"/>
      <c r="H117" s="5"/>
      <c r="I117" s="5"/>
      <c r="J117" s="5"/>
      <c r="K117" s="5"/>
      <c r="L117" s="5"/>
      <c r="M117" s="5"/>
    </row>
    <row r="119" ht="12.75">
      <c r="B119" s="16" t="s">
        <v>134</v>
      </c>
    </row>
    <row r="121" spans="2:3" ht="12.75">
      <c r="B121" s="19">
        <v>38718</v>
      </c>
      <c r="C121" s="17">
        <v>0</v>
      </c>
    </row>
    <row r="122" spans="2:3" ht="12.75">
      <c r="B122" s="19">
        <v>38899</v>
      </c>
      <c r="C122" s="17">
        <v>0.02</v>
      </c>
    </row>
    <row r="123" spans="2:8" ht="12.75">
      <c r="B123" s="19">
        <v>39083</v>
      </c>
      <c r="C123" s="17">
        <v>0.06</v>
      </c>
      <c r="H123" s="18"/>
    </row>
    <row r="124" spans="2:3" ht="12.75">
      <c r="B124" s="19">
        <v>39264</v>
      </c>
      <c r="C124" s="17">
        <v>0.09</v>
      </c>
    </row>
    <row r="125" spans="2:3" ht="12.75">
      <c r="B125" s="19">
        <v>39448</v>
      </c>
      <c r="C125" s="17">
        <v>0.12</v>
      </c>
    </row>
    <row r="126" spans="2:3" ht="12.75">
      <c r="B126" s="19">
        <v>39630</v>
      </c>
      <c r="C126" s="17">
        <v>0.16</v>
      </c>
    </row>
    <row r="145" spans="3:7" ht="12.75">
      <c r="C145" s="4" t="s">
        <v>96</v>
      </c>
      <c r="D145" s="5"/>
      <c r="E145" s="5"/>
      <c r="F145" s="5"/>
      <c r="G145" s="5"/>
    </row>
    <row r="146" spans="3:7" ht="12.75">
      <c r="C146" s="7">
        <v>1</v>
      </c>
      <c r="D146" s="3">
        <v>34228</v>
      </c>
      <c r="E146" s="5">
        <v>100</v>
      </c>
      <c r="F146" s="5"/>
      <c r="G146" s="5"/>
    </row>
    <row r="147" spans="3:7" ht="12.75">
      <c r="C147" s="7">
        <v>2</v>
      </c>
      <c r="D147" s="3">
        <v>34790</v>
      </c>
      <c r="E147" s="9">
        <v>0.1</v>
      </c>
      <c r="F147" s="5" t="s">
        <v>97</v>
      </c>
      <c r="G147" s="5"/>
    </row>
    <row r="148" spans="3:7" ht="12.75">
      <c r="C148" s="7">
        <v>3</v>
      </c>
      <c r="D148" s="3">
        <v>35156</v>
      </c>
      <c r="E148" s="9">
        <v>0.1</v>
      </c>
      <c r="F148" s="5" t="s">
        <v>97</v>
      </c>
      <c r="G148" s="5"/>
    </row>
    <row r="149" spans="3:7" ht="12.75">
      <c r="C149" s="5"/>
      <c r="D149" s="5"/>
      <c r="E149" s="5"/>
      <c r="F149" s="5"/>
      <c r="G149" s="5"/>
    </row>
    <row r="150" spans="3:7" ht="12.75">
      <c r="C150" s="5"/>
      <c r="D150" s="5"/>
      <c r="E150" s="5"/>
      <c r="F150" s="5"/>
      <c r="G150" s="5"/>
    </row>
    <row r="152" ht="12.75">
      <c r="D152" t="s">
        <v>98</v>
      </c>
    </row>
    <row r="153" spans="4:5" ht="12.75">
      <c r="D153" t="s">
        <v>99</v>
      </c>
      <c r="E153" t="s">
        <v>100</v>
      </c>
    </row>
    <row r="154" spans="4:5" ht="12.75">
      <c r="D154" t="s">
        <v>101</v>
      </c>
      <c r="E154">
        <v>35.2</v>
      </c>
    </row>
    <row r="155" spans="4:5" ht="12.75">
      <c r="D155" t="s">
        <v>102</v>
      </c>
      <c r="E155">
        <v>36</v>
      </c>
    </row>
    <row r="156" spans="4:5" ht="12.75">
      <c r="D156" t="s">
        <v>103</v>
      </c>
      <c r="E156">
        <v>37.7</v>
      </c>
    </row>
    <row r="157" spans="4:5" ht="12.75">
      <c r="D157" t="s">
        <v>104</v>
      </c>
      <c r="E157">
        <v>40</v>
      </c>
    </row>
    <row r="158" spans="4:5" ht="12.75">
      <c r="D158" t="s">
        <v>105</v>
      </c>
      <c r="E158">
        <v>42</v>
      </c>
    </row>
    <row r="159" spans="4:5" ht="12.75">
      <c r="D159" t="s">
        <v>106</v>
      </c>
      <c r="E159">
        <v>43.6</v>
      </c>
    </row>
    <row r="160" spans="4:5" ht="12.75">
      <c r="D160" t="s">
        <v>107</v>
      </c>
      <c r="E160">
        <v>46</v>
      </c>
    </row>
    <row r="161" spans="4:5" ht="12.75">
      <c r="D161" t="s">
        <v>108</v>
      </c>
      <c r="E161">
        <v>47</v>
      </c>
    </row>
    <row r="162" spans="4:5" ht="12.75">
      <c r="D162" t="s">
        <v>109</v>
      </c>
      <c r="E162">
        <v>50</v>
      </c>
    </row>
    <row r="163" spans="4:5" ht="12.75">
      <c r="D163" t="s">
        <v>110</v>
      </c>
      <c r="E163">
        <v>51</v>
      </c>
    </row>
    <row r="164" spans="4:5" ht="12.75">
      <c r="D164" t="s">
        <v>111</v>
      </c>
      <c r="E164">
        <v>53</v>
      </c>
    </row>
    <row r="165" spans="4:5" ht="12.75">
      <c r="D165" t="s">
        <v>112</v>
      </c>
      <c r="E165">
        <v>75</v>
      </c>
    </row>
    <row r="166" spans="4:5" ht="12.75">
      <c r="D166" t="s">
        <v>113</v>
      </c>
      <c r="E166">
        <v>80.5</v>
      </c>
    </row>
    <row r="167" spans="4:5" ht="12.75">
      <c r="D167" t="s">
        <v>114</v>
      </c>
      <c r="E167">
        <v>84</v>
      </c>
    </row>
    <row r="169" ht="12.75">
      <c r="B169" s="16" t="s">
        <v>133</v>
      </c>
    </row>
    <row r="171" spans="1:3" ht="12.75">
      <c r="A171">
        <v>1964</v>
      </c>
      <c r="B171" s="12">
        <v>-65</v>
      </c>
      <c r="C171">
        <v>4</v>
      </c>
    </row>
    <row r="172" spans="1:3" ht="12.75">
      <c r="A172">
        <v>1965</v>
      </c>
      <c r="B172" s="12">
        <v>-66</v>
      </c>
      <c r="C172">
        <v>4.25</v>
      </c>
    </row>
    <row r="173" spans="1:3" ht="12.75">
      <c r="A173">
        <v>1966</v>
      </c>
      <c r="B173" s="12">
        <v>-67</v>
      </c>
      <c r="C173">
        <v>4.6</v>
      </c>
    </row>
    <row r="174" spans="1:3" ht="12.75">
      <c r="A174">
        <v>1967</v>
      </c>
      <c r="B174" s="12">
        <v>-68</v>
      </c>
      <c r="C174">
        <v>4.8</v>
      </c>
    </row>
    <row r="175" spans="1:3" ht="12.75">
      <c r="A175">
        <v>1968</v>
      </c>
      <c r="B175" s="12">
        <v>-69</v>
      </c>
      <c r="C175">
        <v>5.1</v>
      </c>
    </row>
    <row r="176" spans="1:3" ht="12.75">
      <c r="A176">
        <v>1969</v>
      </c>
      <c r="B176" s="12">
        <v>-70</v>
      </c>
      <c r="C176">
        <v>5.25</v>
      </c>
    </row>
    <row r="177" spans="1:3" ht="12.75">
      <c r="A177">
        <v>1970</v>
      </c>
      <c r="B177" s="12">
        <v>-71</v>
      </c>
      <c r="C177">
        <v>5.5</v>
      </c>
    </row>
    <row r="178" spans="1:3" ht="12.75">
      <c r="A178">
        <v>1971</v>
      </c>
      <c r="B178" s="12">
        <v>-72</v>
      </c>
      <c r="C178">
        <v>5.7</v>
      </c>
    </row>
    <row r="179" spans="1:3" ht="12.75">
      <c r="A179">
        <v>1972</v>
      </c>
      <c r="B179" s="12">
        <v>-73</v>
      </c>
      <c r="C179">
        <v>6</v>
      </c>
    </row>
    <row r="180" spans="1:3" ht="12.75">
      <c r="A180">
        <v>1973</v>
      </c>
      <c r="B180" s="12">
        <v>-74</v>
      </c>
      <c r="C180">
        <v>6</v>
      </c>
    </row>
    <row r="181" spans="1:3" ht="12.75">
      <c r="A181" s="14">
        <v>27120</v>
      </c>
      <c r="B181" s="15">
        <v>27211</v>
      </c>
      <c r="C181">
        <v>6.5</v>
      </c>
    </row>
    <row r="182" spans="1:3" ht="12.75">
      <c r="A182" s="14">
        <v>27242</v>
      </c>
      <c r="B182" s="15">
        <v>27454</v>
      </c>
      <c r="C182">
        <v>7.5</v>
      </c>
    </row>
    <row r="183" spans="1:3" ht="12.75">
      <c r="A183">
        <v>1975</v>
      </c>
      <c r="B183" s="12">
        <v>-76</v>
      </c>
      <c r="C183">
        <v>7.5</v>
      </c>
    </row>
    <row r="184" spans="1:3" ht="12.75">
      <c r="A184">
        <v>1976</v>
      </c>
      <c r="B184" s="12">
        <v>-77</v>
      </c>
      <c r="C184">
        <v>7.5</v>
      </c>
    </row>
    <row r="185" spans="1:3" ht="12.75">
      <c r="A185">
        <v>1977</v>
      </c>
      <c r="B185" s="12">
        <v>-78</v>
      </c>
      <c r="C185">
        <v>8</v>
      </c>
    </row>
    <row r="186" spans="1:3" ht="12.75">
      <c r="A186">
        <v>1978</v>
      </c>
      <c r="B186" s="12">
        <v>-79</v>
      </c>
      <c r="C186">
        <v>8</v>
      </c>
    </row>
    <row r="187" spans="1:3" ht="12.75">
      <c r="A187">
        <v>1979</v>
      </c>
      <c r="B187" s="12">
        <v>-80</v>
      </c>
      <c r="C187">
        <v>8</v>
      </c>
    </row>
    <row r="188" spans="1:3" ht="12.75">
      <c r="A188">
        <v>1980</v>
      </c>
      <c r="B188" s="12">
        <v>-81</v>
      </c>
      <c r="C188">
        <v>8.5</v>
      </c>
    </row>
    <row r="189" spans="1:3" ht="12.75">
      <c r="A189">
        <v>1981</v>
      </c>
      <c r="B189" s="12">
        <v>-82</v>
      </c>
      <c r="C189">
        <v>9</v>
      </c>
    </row>
    <row r="190" spans="1:3" ht="12.75">
      <c r="A190">
        <v>1982</v>
      </c>
      <c r="B190" s="12">
        <v>-83</v>
      </c>
      <c r="C190">
        <v>9</v>
      </c>
    </row>
    <row r="191" spans="1:3" ht="12.75">
      <c r="A191">
        <v>1983</v>
      </c>
      <c r="B191" s="12">
        <v>-84</v>
      </c>
      <c r="C191">
        <v>9.5</v>
      </c>
    </row>
    <row r="192" spans="1:3" ht="12.75">
      <c r="A192">
        <v>1984</v>
      </c>
      <c r="B192" s="12">
        <v>-85</v>
      </c>
      <c r="C192">
        <v>10</v>
      </c>
    </row>
    <row r="193" spans="1:3" ht="12.75">
      <c r="A193">
        <v>1985</v>
      </c>
      <c r="B193" s="12">
        <v>-86</v>
      </c>
      <c r="C193">
        <v>10.5</v>
      </c>
    </row>
    <row r="194" spans="1:3" ht="12.75">
      <c r="A194">
        <v>1986</v>
      </c>
      <c r="B194" s="12">
        <v>-87</v>
      </c>
      <c r="C194">
        <v>12</v>
      </c>
    </row>
    <row r="195" spans="1:3" ht="12.75">
      <c r="A195">
        <v>1987</v>
      </c>
      <c r="B195" s="12">
        <v>-88</v>
      </c>
      <c r="C195">
        <v>12</v>
      </c>
    </row>
    <row r="196" spans="1:3" ht="12.75">
      <c r="A196">
        <v>1988</v>
      </c>
      <c r="B196" s="12">
        <v>-89</v>
      </c>
      <c r="C196">
        <v>12</v>
      </c>
    </row>
    <row r="197" spans="1:3" ht="12.75">
      <c r="A197">
        <v>1989</v>
      </c>
      <c r="B197" s="12">
        <v>-90</v>
      </c>
      <c r="C197">
        <v>12</v>
      </c>
    </row>
    <row r="198" spans="1:3" ht="12.75">
      <c r="A198">
        <v>1990</v>
      </c>
      <c r="B198" s="12">
        <v>-91</v>
      </c>
      <c r="C198">
        <v>12</v>
      </c>
    </row>
    <row r="199" spans="1:3" ht="12.75">
      <c r="A199">
        <v>1991</v>
      </c>
      <c r="B199" s="12">
        <v>-92</v>
      </c>
      <c r="C199">
        <v>12</v>
      </c>
    </row>
    <row r="200" spans="1:3" ht="12.75">
      <c r="A200">
        <v>1992</v>
      </c>
      <c r="B200" s="12">
        <v>-93</v>
      </c>
      <c r="C200">
        <v>12</v>
      </c>
    </row>
    <row r="201" spans="1:3" ht="12.75">
      <c r="A201">
        <v>1993</v>
      </c>
      <c r="B201" s="12">
        <v>-94</v>
      </c>
      <c r="C201">
        <v>12</v>
      </c>
    </row>
    <row r="202" spans="1:3" ht="12.75">
      <c r="A202">
        <v>1994</v>
      </c>
      <c r="B202" s="12">
        <v>-95</v>
      </c>
      <c r="C202">
        <v>12</v>
      </c>
    </row>
    <row r="203" spans="1:3" ht="12.75">
      <c r="A203">
        <v>1995</v>
      </c>
      <c r="B203" s="12">
        <v>-96</v>
      </c>
      <c r="C203">
        <v>12</v>
      </c>
    </row>
    <row r="204" spans="1:3" ht="12.75">
      <c r="A204">
        <v>1996</v>
      </c>
      <c r="B204" s="12">
        <v>-97</v>
      </c>
      <c r="C204">
        <v>12</v>
      </c>
    </row>
    <row r="205" spans="1:3" ht="12.75">
      <c r="A205">
        <v>1997</v>
      </c>
      <c r="B205" s="12">
        <v>-98</v>
      </c>
      <c r="C205">
        <v>12</v>
      </c>
    </row>
    <row r="206" spans="1:3" ht="12.75">
      <c r="A206">
        <v>1998</v>
      </c>
      <c r="B206" s="12">
        <v>-99</v>
      </c>
      <c r="C206">
        <v>12</v>
      </c>
    </row>
    <row r="207" spans="1:3" ht="12.75">
      <c r="A207">
        <v>1999</v>
      </c>
      <c r="B207" s="13" t="s">
        <v>123</v>
      </c>
      <c r="C207">
        <v>12</v>
      </c>
    </row>
    <row r="208" spans="1:3" ht="12.75">
      <c r="A208">
        <v>2000</v>
      </c>
      <c r="B208" s="13" t="s">
        <v>124</v>
      </c>
      <c r="C208">
        <v>11</v>
      </c>
    </row>
    <row r="209" spans="1:3" ht="12.75">
      <c r="A209">
        <v>2001</v>
      </c>
      <c r="B209" s="13" t="s">
        <v>125</v>
      </c>
      <c r="C209">
        <v>9.5</v>
      </c>
    </row>
    <row r="210" spans="1:3" ht="12.75">
      <c r="A210">
        <v>2002</v>
      </c>
      <c r="B210" s="13" t="s">
        <v>126</v>
      </c>
      <c r="C210">
        <v>9</v>
      </c>
    </row>
    <row r="211" spans="1:3" ht="12.75">
      <c r="A211">
        <v>2003</v>
      </c>
      <c r="B211" s="13" t="s">
        <v>127</v>
      </c>
      <c r="C211">
        <v>8</v>
      </c>
    </row>
    <row r="212" spans="1:3" ht="12.75">
      <c r="A212">
        <v>2004</v>
      </c>
      <c r="B212" s="13" t="s">
        <v>128</v>
      </c>
      <c r="C212">
        <v>8</v>
      </c>
    </row>
    <row r="213" spans="1:3" ht="12.75">
      <c r="A213">
        <v>2005</v>
      </c>
      <c r="B213" s="13" t="s">
        <v>129</v>
      </c>
      <c r="C213">
        <v>8</v>
      </c>
    </row>
    <row r="214" spans="1:3" ht="12.75">
      <c r="A214">
        <v>2006</v>
      </c>
      <c r="B214" s="13" t="s">
        <v>130</v>
      </c>
      <c r="C214">
        <v>8</v>
      </c>
    </row>
    <row r="215" spans="1:3" ht="12.75">
      <c r="A215">
        <v>2007</v>
      </c>
      <c r="B215" s="13" t="s">
        <v>131</v>
      </c>
      <c r="C215">
        <v>8</v>
      </c>
    </row>
    <row r="216" spans="1:3" ht="12.75">
      <c r="A216">
        <v>2008</v>
      </c>
      <c r="B216" s="13" t="s">
        <v>132</v>
      </c>
      <c r="C216">
        <v>8</v>
      </c>
    </row>
    <row r="217" spans="1:3" ht="12.75">
      <c r="A217">
        <v>2009</v>
      </c>
      <c r="B217" s="13" t="s">
        <v>201</v>
      </c>
      <c r="C217">
        <v>8</v>
      </c>
    </row>
    <row r="218" spans="1:3" ht="12.75">
      <c r="A218">
        <v>2010</v>
      </c>
      <c r="B218" s="13" t="s">
        <v>202</v>
      </c>
      <c r="C218">
        <v>8</v>
      </c>
    </row>
    <row r="219" spans="1:3" ht="12.75">
      <c r="A219" s="14">
        <v>40634</v>
      </c>
      <c r="B219" s="52">
        <v>40817</v>
      </c>
      <c r="C219">
        <v>8</v>
      </c>
    </row>
    <row r="220" spans="1:3" ht="12.75">
      <c r="A220" s="14">
        <v>40848</v>
      </c>
      <c r="B220" s="52">
        <v>40969</v>
      </c>
      <c r="C220">
        <v>8.6</v>
      </c>
    </row>
    <row r="221" spans="1:3" ht="12.75">
      <c r="A221">
        <v>2012</v>
      </c>
      <c r="B221" s="13" t="s">
        <v>203</v>
      </c>
      <c r="C221">
        <v>8.8</v>
      </c>
    </row>
    <row r="222" spans="1:3" ht="12.75">
      <c r="A222">
        <v>2013</v>
      </c>
      <c r="B222" s="13" t="s">
        <v>208</v>
      </c>
      <c r="C222">
        <v>8.8</v>
      </c>
    </row>
    <row r="223" spans="1:2" ht="12.75">
      <c r="A223">
        <v>2014</v>
      </c>
      <c r="B223" s="13" t="s">
        <v>209</v>
      </c>
    </row>
    <row r="224" spans="1:2" ht="12.75">
      <c r="A224">
        <v>2015</v>
      </c>
      <c r="B224" s="13" t="s">
        <v>210</v>
      </c>
    </row>
    <row r="225" spans="1:2" ht="12.75">
      <c r="A225">
        <v>2016</v>
      </c>
      <c r="B225" s="13" t="s">
        <v>211</v>
      </c>
    </row>
  </sheetData>
  <sheetProtection/>
  <mergeCells count="1">
    <mergeCell ref="L88:M8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sudhir bharatiya</dc:creator>
  <cp:keywords/>
  <dc:description/>
  <cp:lastModifiedBy>Sudhir</cp:lastModifiedBy>
  <cp:lastPrinted>2019-01-15T17:18:35Z</cp:lastPrinted>
  <dcterms:created xsi:type="dcterms:W3CDTF">2006-11-29T16:26:59Z</dcterms:created>
  <dcterms:modified xsi:type="dcterms:W3CDTF">2020-12-04T05:28:43Z</dcterms:modified>
  <cp:category/>
  <cp:version/>
  <cp:contentType/>
  <cp:contentStatus/>
</cp:coreProperties>
</file>