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OFFICE DATA\CE OFFICE DATA 2022\D.Arrears Calculation\D.A. 2021-22 year\"/>
    </mc:Choice>
  </mc:AlternateContent>
  <bookViews>
    <workbookView xWindow="0" yWindow="0" windowWidth="28800" windowHeight="10905"/>
  </bookViews>
  <sheets>
    <sheet name="Sheet1" sheetId="1" r:id="rId1"/>
    <sheet name="7 pay Without Commutation" sheetId="4" r:id="rId2"/>
    <sheet name="7 pay With Commutation" sheetId="2" r:id="rId3"/>
    <sheet name="6 pay With Commutation" sheetId="3" r:id="rId4"/>
  </sheets>
  <definedNames>
    <definedName name="_xlnm.Print_Area" localSheetId="3">'6 pay With Commutation'!$A$1:$J$18</definedName>
    <definedName name="_xlnm.Print_Area" localSheetId="2">'7 pay With Commutation'!$A$1:$J$18</definedName>
    <definedName name="_xlnm.Print_Area" localSheetId="1">'7 pay Without Commutation'!$A$1:$J$18</definedName>
    <definedName name="_xlnm.Print_Area" localSheetId="0">Sheet1!$A$1:$E$8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H4" i="1" l="1"/>
  <c r="C5" i="3"/>
  <c r="C5" i="4" l="1"/>
  <c r="B4" i="4"/>
  <c r="C4" i="4" s="1"/>
  <c r="D4" i="4" s="1"/>
  <c r="E4" i="4" s="1"/>
  <c r="F4" i="4" s="1"/>
  <c r="G4" i="4" s="1"/>
  <c r="H4" i="4" s="1"/>
  <c r="I4" i="4" s="1"/>
  <c r="J4" i="4" s="1"/>
  <c r="I4" i="1"/>
  <c r="G7" i="1" s="1"/>
  <c r="H7" i="1" s="1"/>
  <c r="I1" i="1"/>
  <c r="C6" i="2" s="1"/>
  <c r="H1" i="1"/>
  <c r="C6" i="4" s="1"/>
  <c r="J1" i="1" l="1"/>
  <c r="K1" i="1" s="1"/>
  <c r="F6" i="4"/>
  <c r="G6" i="4"/>
  <c r="D6" i="4"/>
  <c r="E6" i="4" s="1"/>
  <c r="C7" i="4"/>
  <c r="I6" i="4" l="1"/>
  <c r="C8" i="4"/>
  <c r="D7" i="4"/>
  <c r="F7" i="4"/>
  <c r="H6" i="4"/>
  <c r="J6" i="4" s="1"/>
  <c r="C6" i="3"/>
  <c r="F8" i="4" l="1"/>
  <c r="D8" i="4"/>
  <c r="E8" i="4" s="1"/>
  <c r="C9" i="4"/>
  <c r="E7" i="4"/>
  <c r="G7" i="4"/>
  <c r="H7" i="4" s="1"/>
  <c r="C5" i="2"/>
  <c r="G8" i="4" l="1"/>
  <c r="I8" i="4" s="1"/>
  <c r="J7" i="4"/>
  <c r="D9" i="4"/>
  <c r="E9" i="4" s="1"/>
  <c r="F9" i="4"/>
  <c r="C10" i="4"/>
  <c r="I7" i="4"/>
  <c r="B4" i="3"/>
  <c r="C4" i="3" s="1"/>
  <c r="D4" i="3" s="1"/>
  <c r="E4" i="3" s="1"/>
  <c r="F4" i="3" s="1"/>
  <c r="G4" i="3" s="1"/>
  <c r="H4" i="3" s="1"/>
  <c r="I4" i="3" s="1"/>
  <c r="J4" i="3" s="1"/>
  <c r="B4" i="2"/>
  <c r="C4" i="2" s="1"/>
  <c r="D4" i="2" s="1"/>
  <c r="E4" i="2" s="1"/>
  <c r="F4" i="2" s="1"/>
  <c r="G4" i="2" s="1"/>
  <c r="H4" i="2" s="1"/>
  <c r="I4" i="2" s="1"/>
  <c r="J4" i="2" s="1"/>
  <c r="H8" i="4" l="1"/>
  <c r="J8" i="4" s="1"/>
  <c r="D10" i="4"/>
  <c r="E10" i="4" s="1"/>
  <c r="C11" i="4"/>
  <c r="F10" i="4"/>
  <c r="G9" i="4"/>
  <c r="I9" i="4" l="1"/>
  <c r="G10" i="4"/>
  <c r="H10" i="4" s="1"/>
  <c r="J10" i="4" s="1"/>
  <c r="D11" i="4"/>
  <c r="C12" i="4"/>
  <c r="F11" i="4"/>
  <c r="C13" i="4"/>
  <c r="H9" i="4"/>
  <c r="F6" i="3"/>
  <c r="G6" i="3" s="1"/>
  <c r="H6" i="3" s="1"/>
  <c r="N6" i="2"/>
  <c r="P7" i="2" s="1"/>
  <c r="C7" i="2"/>
  <c r="D6" i="2"/>
  <c r="D6" i="3"/>
  <c r="D12" i="4" l="1"/>
  <c r="D13" i="4" s="1"/>
  <c r="F12" i="4"/>
  <c r="G11" i="4"/>
  <c r="H11" i="4" s="1"/>
  <c r="E11" i="4"/>
  <c r="I10" i="4"/>
  <c r="J9" i="4"/>
  <c r="C7" i="3"/>
  <c r="F7" i="3" s="1"/>
  <c r="F6" i="2"/>
  <c r="G6" i="2" s="1"/>
  <c r="H6" i="2" s="1"/>
  <c r="I6" i="3"/>
  <c r="E6" i="3"/>
  <c r="J6" i="3" s="1"/>
  <c r="E6" i="2"/>
  <c r="F7" i="2"/>
  <c r="G7" i="2" s="1"/>
  <c r="C8" i="2"/>
  <c r="D7" i="2"/>
  <c r="E7" i="2" s="1"/>
  <c r="G12" i="4" l="1"/>
  <c r="G13" i="4" s="1"/>
  <c r="E12" i="4"/>
  <c r="I16" i="4" s="1"/>
  <c r="J11" i="4"/>
  <c r="I11" i="4"/>
  <c r="F13" i="4"/>
  <c r="C8" i="3"/>
  <c r="F8" i="3" s="1"/>
  <c r="G8" i="3" s="1"/>
  <c r="H8" i="3" s="1"/>
  <c r="D7" i="3"/>
  <c r="E7" i="3" s="1"/>
  <c r="J6" i="2"/>
  <c r="I6" i="2"/>
  <c r="I7" i="2"/>
  <c r="H7" i="2"/>
  <c r="J7" i="2" s="1"/>
  <c r="G7" i="3"/>
  <c r="F8" i="2"/>
  <c r="G8" i="2" s="1"/>
  <c r="D8" i="2"/>
  <c r="E8" i="2" s="1"/>
  <c r="C9" i="2"/>
  <c r="I12" i="4" l="1"/>
  <c r="I13" i="4" s="1"/>
  <c r="E13" i="4"/>
  <c r="H12" i="4"/>
  <c r="H13" i="4" s="1"/>
  <c r="C9" i="3"/>
  <c r="F9" i="3" s="1"/>
  <c r="G9" i="3" s="1"/>
  <c r="H9" i="3" s="1"/>
  <c r="I7" i="3"/>
  <c r="D8" i="3"/>
  <c r="E8" i="3" s="1"/>
  <c r="J8" i="3" s="1"/>
  <c r="H8" i="2"/>
  <c r="J8" i="2" s="1"/>
  <c r="H7" i="3"/>
  <c r="J7" i="3" s="1"/>
  <c r="D9" i="2"/>
  <c r="E9" i="2" s="1"/>
  <c r="F9" i="2"/>
  <c r="G9" i="2" s="1"/>
  <c r="C10" i="2"/>
  <c r="I8" i="2"/>
  <c r="D9" i="3" l="1"/>
  <c r="E9" i="3" s="1"/>
  <c r="J9" i="3" s="1"/>
  <c r="J12" i="4"/>
  <c r="C10" i="3"/>
  <c r="F10" i="3" s="1"/>
  <c r="I8" i="3"/>
  <c r="I9" i="2"/>
  <c r="F10" i="2"/>
  <c r="G10" i="2" s="1"/>
  <c r="H10" i="2" s="1"/>
  <c r="C11" i="2"/>
  <c r="D10" i="2"/>
  <c r="E10" i="2" s="1"/>
  <c r="H9" i="2"/>
  <c r="J9" i="2" s="1"/>
  <c r="I9" i="3" l="1"/>
  <c r="J13" i="4"/>
  <c r="I17" i="4"/>
  <c r="C11" i="3"/>
  <c r="C12" i="3" s="1"/>
  <c r="D10" i="3"/>
  <c r="E10" i="3" s="1"/>
  <c r="I10" i="2"/>
  <c r="G10" i="3"/>
  <c r="H10" i="3" s="1"/>
  <c r="D11" i="2"/>
  <c r="E11" i="2" s="1"/>
  <c r="F11" i="2"/>
  <c r="G11" i="2" s="1"/>
  <c r="H11" i="2" s="1"/>
  <c r="C12" i="2"/>
  <c r="C13" i="2" s="1"/>
  <c r="J10" i="2"/>
  <c r="I15" i="4" l="1"/>
  <c r="I18" i="4"/>
  <c r="D11" i="3"/>
  <c r="E11" i="3" s="1"/>
  <c r="F11" i="3"/>
  <c r="G11" i="3" s="1"/>
  <c r="I10" i="3"/>
  <c r="J11" i="2"/>
  <c r="J10" i="3"/>
  <c r="I11" i="2"/>
  <c r="C13" i="3"/>
  <c r="F12" i="3"/>
  <c r="D12" i="3"/>
  <c r="F12" i="2"/>
  <c r="D12" i="2"/>
  <c r="I16" i="2" s="1"/>
  <c r="E12" i="3" l="1"/>
  <c r="I16" i="3"/>
  <c r="I11" i="3"/>
  <c r="E13" i="3"/>
  <c r="E12" i="2"/>
  <c r="E13" i="2" s="1"/>
  <c r="H11" i="3"/>
  <c r="J11" i="3" s="1"/>
  <c r="D13" i="2"/>
  <c r="F13" i="3"/>
  <c r="G12" i="3"/>
  <c r="G12" i="2"/>
  <c r="G13" i="2" s="1"/>
  <c r="F13" i="2"/>
  <c r="D13" i="3"/>
  <c r="I12" i="2" l="1"/>
  <c r="I13" i="2" s="1"/>
  <c r="G13" i="3"/>
  <c r="I12" i="3"/>
  <c r="I13" i="3" s="1"/>
  <c r="H12" i="3"/>
  <c r="H12" i="2"/>
  <c r="J12" i="2" s="1"/>
  <c r="I17" i="2" s="1"/>
  <c r="J13" i="2" l="1"/>
  <c r="H13" i="2"/>
  <c r="H13" i="3"/>
  <c r="J12" i="3"/>
  <c r="J13" i="3" l="1"/>
  <c r="I15" i="3" s="1"/>
  <c r="I18" i="3" s="1"/>
  <c r="I17" i="3"/>
  <c r="I15" i="2"/>
  <c r="I18" i="2" s="1"/>
</calcChain>
</file>

<file path=xl/sharedStrings.xml><?xml version="1.0" encoding="utf-8"?>
<sst xmlns="http://schemas.openxmlformats.org/spreadsheetml/2006/main" count="72" uniqueCount="28">
  <si>
    <t xml:space="preserve">सेवानिवृत्त कर्मचाऱ्याचे नाव </t>
  </si>
  <si>
    <t xml:space="preserve">:- </t>
  </si>
  <si>
    <t>आपणास मिळणारी पेन्शन रक्कम</t>
  </si>
  <si>
    <t>Yes</t>
  </si>
  <si>
    <t>No</t>
  </si>
  <si>
    <t xml:space="preserve">Statement showing the D.A Arrers Differences w.e.from Dated 1/1/2022  to  31/07/2022 Vide Finace Dep. G.R.No मभवा-1322/प्र.क्र.8/सेवा-9 दिनांक 17/08/2022  </t>
  </si>
  <si>
    <t>Month</t>
  </si>
  <si>
    <t>Admissible pay and allowances</t>
  </si>
  <si>
    <t>Drawn pay and allowance</t>
  </si>
  <si>
    <t>Pay</t>
  </si>
  <si>
    <t>D.A</t>
  </si>
  <si>
    <t>Total Amount</t>
  </si>
  <si>
    <t xml:space="preserve">Total Amount     </t>
  </si>
  <si>
    <t xml:space="preserve">Total Amount </t>
  </si>
  <si>
    <t>नाव :-</t>
  </si>
  <si>
    <t>Total</t>
  </si>
  <si>
    <t>या पुढे मिळणारे निवृत्ती वेतन / कुटूंब निवृत्ती वेतन</t>
  </si>
  <si>
    <t>एकुण माहे ऑगस्ट मध्ये मीळणाऱ्या थकबाकी ची रक्कम - निवृत्ती वेतन / कुटूंब निवृत्ती वेतन</t>
  </si>
  <si>
    <t>निवृत्ती वेतन / कुटूंब निवृत्ती वेतन मध्ये झालेली वाढ</t>
  </si>
  <si>
    <t>एकुण माहे ऑगस्ट मध्ये थकबाकीसह मीळणारी रक्कम - निवृत्ती वेतन / कुटूंब निवृत्ती वेतन</t>
  </si>
  <si>
    <t>basic-comudation</t>
  </si>
  <si>
    <t>40% comm</t>
  </si>
  <si>
    <t>basic+da-comudation</t>
  </si>
  <si>
    <t>6 pay pension Basic</t>
  </si>
  <si>
    <t>Basic after 6 pay commudation deduction</t>
  </si>
  <si>
    <t xml:space="preserve">शासकिय कर्मचारी सेवार्थ  </t>
  </si>
  <si>
    <t>Sr. No</t>
  </si>
  <si>
    <t>आपणास अंशराशिकरण हे 6 वे वेतन आयोगानुसार मिळत आहे काय?असल्यास 6 pay नुसार बेसिक व ग्रेड पे ची एकुण बेरीज?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</si>
</sst>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₹&quot;\ #,##0.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0" tint="-0.34998626667073579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indexed="17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/>
    <xf numFmtId="0" fontId="3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7" fillId="0" borderId="0" xfId="3" applyFont="1"/>
    <xf numFmtId="0" fontId="8" fillId="3" borderId="5" xfId="3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165" fontId="7" fillId="0" borderId="0" xfId="1" applyNumberFormat="1" applyFont="1"/>
    <xf numFmtId="0" fontId="8" fillId="3" borderId="2" xfId="3" applyFont="1" applyFill="1" applyBorder="1" applyAlignment="1">
      <alignment horizontal="center"/>
    </xf>
    <xf numFmtId="9" fontId="7" fillId="0" borderId="0" xfId="3" applyNumberFormat="1" applyFont="1"/>
    <xf numFmtId="9" fontId="7" fillId="0" borderId="0" xfId="2" applyFont="1"/>
    <xf numFmtId="164" fontId="7" fillId="0" borderId="0" xfId="3" applyNumberFormat="1" applyFont="1"/>
    <xf numFmtId="0" fontId="7" fillId="3" borderId="10" xfId="3" applyFont="1" applyFill="1" applyBorder="1" applyAlignment="1">
      <alignment horizontal="center" vertical="center"/>
    </xf>
    <xf numFmtId="17" fontId="7" fillId="3" borderId="11" xfId="3" applyNumberFormat="1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/>
    </xf>
    <xf numFmtId="0" fontId="7" fillId="3" borderId="11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7" fillId="0" borderId="0" xfId="0" applyFont="1"/>
    <xf numFmtId="0" fontId="7" fillId="0" borderId="0" xfId="3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17" fontId="7" fillId="2" borderId="11" xfId="3" applyNumberFormat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1" xfId="3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6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14" fontId="11" fillId="4" borderId="0" xfId="3" applyNumberFormat="1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2" fontId="11" fillId="4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7" fontId="6" fillId="2" borderId="13" xfId="3" applyNumberFormat="1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8" fillId="3" borderId="5" xfId="3" applyFont="1" applyFill="1" applyBorder="1" applyAlignment="1">
      <alignment horizontal="center" vertical="center" wrapText="1"/>
    </xf>
    <xf numFmtId="9" fontId="5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4" borderId="0" xfId="3" applyFont="1" applyFill="1" applyBorder="1" applyAlignment="1" applyProtection="1">
      <alignment horizontal="center" vertical="center"/>
    </xf>
    <xf numFmtId="0" fontId="13" fillId="4" borderId="0" xfId="3" applyFont="1" applyFill="1" applyBorder="1" applyAlignment="1" applyProtection="1">
      <alignment horizontal="center" vertical="center"/>
    </xf>
    <xf numFmtId="14" fontId="14" fillId="4" borderId="0" xfId="3" applyNumberFormat="1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2" fontId="14" fillId="4" borderId="0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1994997</xdr:colOff>
      <xdr:row>3</xdr:row>
      <xdr:rowOff>1977</xdr:rowOff>
    </xdr:from>
    <xdr:to>
      <xdr:col>2</xdr:col>
      <xdr:colOff>44016</xdr:colOff>
      <xdr:row>7</xdr:row>
      <xdr:rowOff>111682</xdr:rowOff>
    </xdr:to>
    <xdr:sp macro="[0]!Macro2" textlink="">
      <xdr:nvSpPr>
        <xdr:cNvPr id="3" name="Rounded Rectangle 2"/>
        <xdr:cNvSpPr/>
      </xdr:nvSpPr>
      <xdr:spPr>
        <a:xfrm>
          <a:off x="2369428" y="1920115"/>
          <a:ext cx="2752398" cy="11016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i-IN" sz="1100" b="1">
              <a:solidFill>
                <a:sysClr val="windowText" lastClr="000000"/>
              </a:solidFill>
            </a:rPr>
            <a:t>7 वे वेतन आयोगानुसार  जर अंशराशीकरण घेतले असल्यास थकबाकी करीता येथे क्लिक करावी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234515</xdr:colOff>
      <xdr:row>3</xdr:row>
      <xdr:rowOff>1977</xdr:rowOff>
    </xdr:from>
    <xdr:to>
      <xdr:col>3</xdr:col>
      <xdr:colOff>2323447</xdr:colOff>
      <xdr:row>7</xdr:row>
      <xdr:rowOff>131389</xdr:rowOff>
    </xdr:to>
    <xdr:sp macro="[0]!Macro3" textlink="">
      <xdr:nvSpPr>
        <xdr:cNvPr id="4" name="Rounded Rectangle 3"/>
        <xdr:cNvSpPr/>
      </xdr:nvSpPr>
      <xdr:spPr>
        <a:xfrm>
          <a:off x="5312325" y="1920115"/>
          <a:ext cx="2699846" cy="1121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i-IN" sz="1100" b="1">
              <a:solidFill>
                <a:sysClr val="windowText" lastClr="000000"/>
              </a:solidFill>
            </a:rPr>
            <a:t>6 वे वेतन आयोगानुसार  जर अंशराशीकरण घेतले असल्यास थकबाकी करीता येथे क्लिक करावी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1978</xdr:rowOff>
    </xdr:from>
    <xdr:to>
      <xdr:col>1</xdr:col>
      <xdr:colOff>1874140</xdr:colOff>
      <xdr:row>7</xdr:row>
      <xdr:rowOff>105113</xdr:rowOff>
    </xdr:to>
    <xdr:sp macro="[0]!Macro1" textlink="">
      <xdr:nvSpPr>
        <xdr:cNvPr id="5" name="Rounded Rectangle 4"/>
        <xdr:cNvSpPr/>
      </xdr:nvSpPr>
      <xdr:spPr>
        <a:xfrm>
          <a:off x="0" y="1920116"/>
          <a:ext cx="2248571" cy="10950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i-IN" sz="1100" b="1">
              <a:solidFill>
                <a:sysClr val="windowText" lastClr="000000"/>
              </a:solidFill>
            </a:rPr>
            <a:t>जर अंशराशीकरण घेतले नसल्यास येथे क्लिक करावी.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tabSelected="1" view="pageBreakPreview" zoomScale="145" zoomScaleNormal="100" zoomScaleSheetLayoutView="145" workbookViewId="0">
      <selection activeCell="B11" sqref="B11"/>
    </sheetView>
  </sheetViews>
  <sheetFormatPr defaultRowHeight="15" x14ac:dyDescent="0.25"/>
  <cols>
    <col min="1" max="1" width="5.5703125" style="10" customWidth="1"/>
    <col min="2" max="2" width="70.5703125" style="10" customWidth="1"/>
    <col min="3" max="3" width="9.140625" style="10"/>
    <col min="4" max="4" width="39.42578125" style="10" customWidth="1"/>
    <col min="5" max="5" width="0.42578125" style="10" customWidth="1"/>
    <col min="6" max="6" width="9.140625" style="10"/>
    <col min="7" max="7" width="13.140625" style="10" customWidth="1"/>
    <col min="8" max="8" width="9.140625" style="10"/>
    <col min="9" max="9" width="20.140625" style="10" bestFit="1" customWidth="1"/>
    <col min="10" max="10" width="10.42578125" style="10" bestFit="1" customWidth="1"/>
    <col min="11" max="11" width="16.85546875" style="10" bestFit="1" customWidth="1"/>
    <col min="12" max="16384" width="9.140625" style="10"/>
  </cols>
  <sheetData>
    <row r="1" spans="1:13" ht="32.25" customHeight="1" x14ac:dyDescent="0.35">
      <c r="A1" s="1">
        <v>1</v>
      </c>
      <c r="B1" s="1" t="s">
        <v>0</v>
      </c>
      <c r="C1" s="2" t="s">
        <v>1</v>
      </c>
      <c r="D1" s="3" t="s">
        <v>25</v>
      </c>
      <c r="E1" s="4"/>
      <c r="F1" s="4"/>
      <c r="G1" s="53">
        <f>+I1</f>
        <v>55892</v>
      </c>
      <c r="H1" s="52">
        <f>ROUND(D2/1.31,0)</f>
        <v>38826</v>
      </c>
      <c r="I1" s="52">
        <f>ROUND(+D2*1.0989,0)</f>
        <v>55892</v>
      </c>
      <c r="J1" s="54">
        <f>ROUND(G1*40%,0)</f>
        <v>22357</v>
      </c>
      <c r="K1" s="54">
        <f>+G1-J1</f>
        <v>33535</v>
      </c>
    </row>
    <row r="2" spans="1:13" ht="30.75" customHeight="1" x14ac:dyDescent="0.35">
      <c r="A2" s="5">
        <v>2</v>
      </c>
      <c r="B2" s="5" t="s">
        <v>2</v>
      </c>
      <c r="C2" s="6" t="s">
        <v>1</v>
      </c>
      <c r="D2" s="7">
        <v>50862</v>
      </c>
      <c r="E2" s="4"/>
      <c r="F2" s="4"/>
      <c r="G2" s="51"/>
      <c r="H2" s="49">
        <v>1.31</v>
      </c>
      <c r="I2" s="10" t="s">
        <v>22</v>
      </c>
      <c r="J2" s="4" t="s">
        <v>21</v>
      </c>
      <c r="K2" s="10" t="s">
        <v>20</v>
      </c>
    </row>
    <row r="3" spans="1:13" ht="88.5" customHeight="1" x14ac:dyDescent="0.25">
      <c r="A3" s="8">
        <v>5</v>
      </c>
      <c r="B3" s="9" t="s">
        <v>27</v>
      </c>
      <c r="C3" s="2" t="s">
        <v>1</v>
      </c>
      <c r="D3" s="3">
        <v>35200</v>
      </c>
      <c r="E3" s="4"/>
      <c r="F3" s="4"/>
      <c r="G3" s="4" t="s">
        <v>3</v>
      </c>
      <c r="H3" s="4"/>
      <c r="I3" s="4"/>
      <c r="J3" s="4"/>
      <c r="K3" s="4"/>
    </row>
    <row r="4" spans="1:13" ht="28.5" customHeight="1" x14ac:dyDescent="0.25">
      <c r="E4" s="4"/>
      <c r="F4" s="4"/>
      <c r="G4" s="4" t="s">
        <v>4</v>
      </c>
      <c r="H4" s="4">
        <f>+D3/2</f>
        <v>17600</v>
      </c>
      <c r="I4" s="4">
        <f>+H4*40%</f>
        <v>7040</v>
      </c>
      <c r="J4" s="4"/>
      <c r="K4" s="4"/>
    </row>
    <row r="5" spans="1:13" ht="19.5" customHeight="1" x14ac:dyDescent="0.25">
      <c r="E5" s="4"/>
      <c r="F5" s="4"/>
      <c r="G5" s="4"/>
      <c r="H5" s="55" t="s">
        <v>23</v>
      </c>
      <c r="I5" s="55" t="s">
        <v>21</v>
      </c>
      <c r="J5" s="4"/>
      <c r="K5" s="4"/>
    </row>
    <row r="6" spans="1:13" x14ac:dyDescent="0.25">
      <c r="E6" s="4"/>
      <c r="F6" s="4"/>
      <c r="G6" s="4"/>
      <c r="H6" s="4"/>
      <c r="I6" s="4"/>
      <c r="J6" s="4"/>
      <c r="K6" s="4"/>
    </row>
    <row r="7" spans="1:13" x14ac:dyDescent="0.25">
      <c r="G7" s="50">
        <f>+D2+I4</f>
        <v>57902</v>
      </c>
      <c r="H7" s="11">
        <f>ROUND(G7/1.31,0)</f>
        <v>44200</v>
      </c>
    </row>
    <row r="8" spans="1:13" x14ac:dyDescent="0.25">
      <c r="H8" s="10" t="s">
        <v>24</v>
      </c>
    </row>
    <row r="9" spans="1:13" x14ac:dyDescent="0.25">
      <c r="G9" s="50"/>
      <c r="H9" s="49"/>
    </row>
    <row r="11" spans="1:13" x14ac:dyDescent="0.25">
      <c r="K11" s="50"/>
    </row>
    <row r="12" spans="1:13" x14ac:dyDescent="0.25">
      <c r="M12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VN82"/>
  <sheetViews>
    <sheetView view="pageBreakPreview" zoomScaleNormal="100" zoomScaleSheetLayoutView="100" workbookViewId="0">
      <selection activeCell="I18" sqref="I18:J18"/>
    </sheetView>
  </sheetViews>
  <sheetFormatPr defaultRowHeight="18" x14ac:dyDescent="0.25"/>
  <cols>
    <col min="1" max="1" width="7.85546875" style="14" customWidth="1"/>
    <col min="2" max="2" width="13.42578125" style="14" customWidth="1"/>
    <col min="3" max="3" width="14.42578125" style="14" customWidth="1"/>
    <col min="4" max="4" width="13.85546875" style="14" customWidth="1"/>
    <col min="5" max="5" width="15" style="14" customWidth="1"/>
    <col min="6" max="6" width="14.140625" style="14" customWidth="1"/>
    <col min="7" max="7" width="13.28515625" style="14" customWidth="1"/>
    <col min="8" max="8" width="14.42578125" style="14" customWidth="1"/>
    <col min="9" max="9" width="12.140625" style="14" customWidth="1"/>
    <col min="10" max="10" width="15.140625" style="14" customWidth="1"/>
    <col min="11" max="11" width="8.140625" style="36" customWidth="1"/>
    <col min="12" max="12" width="6.42578125" style="14" customWidth="1"/>
    <col min="13" max="13" width="8.28515625" style="14" customWidth="1"/>
    <col min="14" max="14" width="15.42578125" style="14" customWidth="1"/>
    <col min="15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1" ht="18" customHeight="1" x14ac:dyDescent="0.2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12"/>
      <c r="L1" s="13"/>
      <c r="M1" s="13"/>
      <c r="N1" s="13"/>
      <c r="O1" s="13"/>
    </row>
    <row r="2" spans="1:21" ht="18.75" customHeight="1" x14ac:dyDescent="0.25">
      <c r="A2" s="64" t="s">
        <v>26</v>
      </c>
      <c r="B2" s="66" t="s">
        <v>6</v>
      </c>
      <c r="C2" s="67" t="s">
        <v>7</v>
      </c>
      <c r="D2" s="68"/>
      <c r="E2" s="69"/>
      <c r="F2" s="70" t="s">
        <v>8</v>
      </c>
      <c r="G2" s="71"/>
      <c r="H2" s="71"/>
      <c r="I2" s="15"/>
      <c r="J2" s="48"/>
      <c r="K2" s="12"/>
      <c r="L2" s="17"/>
      <c r="M2" s="17"/>
      <c r="N2" s="17"/>
      <c r="O2" s="17"/>
    </row>
    <row r="3" spans="1:21" ht="37.5" x14ac:dyDescent="0.25">
      <c r="A3" s="65"/>
      <c r="B3" s="66"/>
      <c r="C3" s="18" t="s">
        <v>9</v>
      </c>
      <c r="D3" s="18" t="s">
        <v>10</v>
      </c>
      <c r="E3" s="18" t="s">
        <v>11</v>
      </c>
      <c r="F3" s="18" t="s">
        <v>9</v>
      </c>
      <c r="G3" s="18" t="s">
        <v>10</v>
      </c>
      <c r="H3" s="18" t="s">
        <v>12</v>
      </c>
      <c r="I3" s="18" t="s">
        <v>10</v>
      </c>
      <c r="J3" s="18" t="s">
        <v>13</v>
      </c>
      <c r="K3" s="13"/>
      <c r="L3" s="19"/>
      <c r="M3" s="13"/>
      <c r="N3" s="13"/>
      <c r="O3" s="13"/>
    </row>
    <row r="4" spans="1:21" ht="19.5" thickBot="1" x14ac:dyDescent="0.35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1" ht="18.75" x14ac:dyDescent="0.25">
      <c r="A5" s="72" t="s">
        <v>14</v>
      </c>
      <c r="B5" s="73"/>
      <c r="C5" s="74" t="str">
        <f>+Sheet1!D1</f>
        <v xml:space="preserve">शासकिय कर्मचारी सेवार्थ  </v>
      </c>
      <c r="D5" s="74"/>
      <c r="E5" s="74"/>
      <c r="F5" s="74"/>
      <c r="G5" s="74"/>
      <c r="H5" s="74"/>
      <c r="I5" s="74"/>
      <c r="J5" s="74"/>
      <c r="K5" s="17"/>
      <c r="L5" s="22"/>
      <c r="M5" s="22"/>
      <c r="N5" s="22"/>
      <c r="O5" s="21"/>
      <c r="P5" s="21"/>
      <c r="R5" s="23"/>
    </row>
    <row r="6" spans="1:21" s="30" customFormat="1" ht="30.75" customHeight="1" x14ac:dyDescent="0.3">
      <c r="A6" s="24">
        <v>1</v>
      </c>
      <c r="B6" s="25">
        <v>44562</v>
      </c>
      <c r="C6" s="26">
        <f>+Sheet1!H1</f>
        <v>38826</v>
      </c>
      <c r="D6" s="27">
        <f>ROUND(VLOOKUP(B6,$R$12:$S$15,2)*(C6),0)</f>
        <v>13201</v>
      </c>
      <c r="E6" s="26">
        <f t="shared" ref="E6:E12" si="1">SUM(C6:D6)</f>
        <v>52027</v>
      </c>
      <c r="F6" s="26">
        <f t="shared" ref="F6:F12" si="2">+C6</f>
        <v>38826</v>
      </c>
      <c r="G6" s="27">
        <f t="shared" ref="G6:G12" si="3">ROUND(VLOOKUP(B6,$P$12:$Q$15,2)*(F6),0)</f>
        <v>12036</v>
      </c>
      <c r="H6" s="26">
        <f t="shared" ref="H6:H12" si="4">SUM(F6:G6)</f>
        <v>50862</v>
      </c>
      <c r="I6" s="26">
        <f t="shared" ref="I6:J12" si="5">+D6-G6</f>
        <v>1165</v>
      </c>
      <c r="J6" s="26">
        <f>+E6-H6</f>
        <v>1165</v>
      </c>
      <c r="K6" s="28"/>
      <c r="L6" s="22"/>
      <c r="M6" s="22"/>
      <c r="N6" s="29"/>
      <c r="O6" s="21"/>
      <c r="T6" s="31"/>
    </row>
    <row r="7" spans="1:21" s="30" customFormat="1" ht="30.75" customHeight="1" x14ac:dyDescent="0.25">
      <c r="A7" s="32">
        <v>2</v>
      </c>
      <c r="B7" s="33">
        <v>44593</v>
      </c>
      <c r="C7" s="34">
        <f>+C6</f>
        <v>38826</v>
      </c>
      <c r="D7" s="35">
        <f t="shared" ref="D7:D12" si="6">ROUND(VLOOKUP(B7,$R$12:$S$15,2)*(C7),0)</f>
        <v>13201</v>
      </c>
      <c r="E7" s="34">
        <f t="shared" si="1"/>
        <v>52027</v>
      </c>
      <c r="F7" s="34">
        <f t="shared" si="2"/>
        <v>38826</v>
      </c>
      <c r="G7" s="35">
        <f t="shared" si="3"/>
        <v>12036</v>
      </c>
      <c r="H7" s="34">
        <f t="shared" si="4"/>
        <v>50862</v>
      </c>
      <c r="I7" s="34">
        <f t="shared" si="5"/>
        <v>1165</v>
      </c>
      <c r="J7" s="34">
        <f t="shared" si="5"/>
        <v>1165</v>
      </c>
      <c r="K7" s="36"/>
      <c r="L7" s="22"/>
      <c r="M7" s="22"/>
      <c r="N7" s="29"/>
      <c r="O7" s="21"/>
    </row>
    <row r="8" spans="1:21" s="30" customFormat="1" ht="30.75" customHeight="1" x14ac:dyDescent="0.25">
      <c r="A8" s="24">
        <v>3</v>
      </c>
      <c r="B8" s="25">
        <v>44621</v>
      </c>
      <c r="C8" s="26">
        <f t="shared" ref="C8:C11" si="7">+C7</f>
        <v>38826</v>
      </c>
      <c r="D8" s="27">
        <f t="shared" si="6"/>
        <v>13201</v>
      </c>
      <c r="E8" s="26">
        <f t="shared" si="1"/>
        <v>52027</v>
      </c>
      <c r="F8" s="26">
        <f t="shared" si="2"/>
        <v>38826</v>
      </c>
      <c r="G8" s="27">
        <f t="shared" si="3"/>
        <v>12036</v>
      </c>
      <c r="H8" s="26">
        <f t="shared" si="4"/>
        <v>50862</v>
      </c>
      <c r="I8" s="26">
        <f t="shared" si="5"/>
        <v>1165</v>
      </c>
      <c r="J8" s="26">
        <f t="shared" si="5"/>
        <v>1165</v>
      </c>
      <c r="K8" s="36"/>
      <c r="L8" s="22"/>
      <c r="M8" s="22"/>
      <c r="N8" s="29"/>
      <c r="O8" s="37"/>
    </row>
    <row r="9" spans="1:21" s="30" customFormat="1" ht="30.75" customHeight="1" x14ac:dyDescent="0.3">
      <c r="A9" s="32">
        <v>4</v>
      </c>
      <c r="B9" s="33">
        <v>44652</v>
      </c>
      <c r="C9" s="34">
        <f t="shared" si="7"/>
        <v>38826</v>
      </c>
      <c r="D9" s="35">
        <f t="shared" si="6"/>
        <v>13201</v>
      </c>
      <c r="E9" s="34">
        <f t="shared" si="1"/>
        <v>52027</v>
      </c>
      <c r="F9" s="34">
        <f t="shared" si="2"/>
        <v>38826</v>
      </c>
      <c r="G9" s="35">
        <f t="shared" si="3"/>
        <v>12036</v>
      </c>
      <c r="H9" s="34">
        <f t="shared" si="4"/>
        <v>50862</v>
      </c>
      <c r="I9" s="34">
        <f t="shared" si="5"/>
        <v>1165</v>
      </c>
      <c r="J9" s="34">
        <f t="shared" si="5"/>
        <v>1165</v>
      </c>
      <c r="K9" s="28"/>
      <c r="L9" s="14"/>
      <c r="M9" s="14"/>
      <c r="O9" s="37"/>
    </row>
    <row r="10" spans="1:21" s="30" customFormat="1" ht="30.75" customHeight="1" x14ac:dyDescent="0.25">
      <c r="A10" s="24">
        <v>5</v>
      </c>
      <c r="B10" s="25">
        <v>44682</v>
      </c>
      <c r="C10" s="26">
        <f t="shared" si="7"/>
        <v>38826</v>
      </c>
      <c r="D10" s="27">
        <f t="shared" si="6"/>
        <v>13201</v>
      </c>
      <c r="E10" s="26">
        <f t="shared" si="1"/>
        <v>52027</v>
      </c>
      <c r="F10" s="26">
        <f t="shared" si="2"/>
        <v>38826</v>
      </c>
      <c r="G10" s="27">
        <f t="shared" si="3"/>
        <v>12036</v>
      </c>
      <c r="H10" s="26">
        <f>SUM(F10:G10)</f>
        <v>50862</v>
      </c>
      <c r="I10" s="26">
        <f t="shared" si="5"/>
        <v>1165</v>
      </c>
      <c r="J10" s="26">
        <f t="shared" si="5"/>
        <v>1165</v>
      </c>
      <c r="K10" s="36"/>
      <c r="L10" s="37"/>
      <c r="M10" s="37"/>
      <c r="O10" s="37"/>
    </row>
    <row r="11" spans="1:21" s="30" customFormat="1" ht="30.75" customHeight="1" x14ac:dyDescent="0.25">
      <c r="A11" s="32">
        <v>6</v>
      </c>
      <c r="B11" s="33">
        <v>44713</v>
      </c>
      <c r="C11" s="34">
        <f t="shared" si="7"/>
        <v>38826</v>
      </c>
      <c r="D11" s="35">
        <f t="shared" si="6"/>
        <v>13201</v>
      </c>
      <c r="E11" s="34">
        <f t="shared" si="1"/>
        <v>52027</v>
      </c>
      <c r="F11" s="34">
        <f t="shared" si="2"/>
        <v>38826</v>
      </c>
      <c r="G11" s="35">
        <f t="shared" si="3"/>
        <v>12036</v>
      </c>
      <c r="H11" s="34">
        <f t="shared" si="4"/>
        <v>50862</v>
      </c>
      <c r="I11" s="34">
        <f t="shared" si="5"/>
        <v>1165</v>
      </c>
      <c r="J11" s="34">
        <f t="shared" si="5"/>
        <v>1165</v>
      </c>
      <c r="K11" s="36"/>
      <c r="L11" s="37"/>
      <c r="M11" s="37"/>
      <c r="N11" s="12"/>
      <c r="O11" s="37"/>
      <c r="P11" s="12"/>
      <c r="Q11" s="12"/>
      <c r="R11" s="12"/>
      <c r="S11" s="12"/>
      <c r="T11" s="12"/>
      <c r="U11" s="12"/>
    </row>
    <row r="12" spans="1:21" s="30" customFormat="1" ht="30.75" customHeight="1" x14ac:dyDescent="0.25">
      <c r="A12" s="24">
        <v>7</v>
      </c>
      <c r="B12" s="25">
        <v>44743</v>
      </c>
      <c r="C12" s="26">
        <f>+C11</f>
        <v>38826</v>
      </c>
      <c r="D12" s="27">
        <f t="shared" si="6"/>
        <v>13201</v>
      </c>
      <c r="E12" s="26">
        <f t="shared" si="1"/>
        <v>52027</v>
      </c>
      <c r="F12" s="26">
        <f t="shared" si="2"/>
        <v>38826</v>
      </c>
      <c r="G12" s="27">
        <f t="shared" si="3"/>
        <v>12036</v>
      </c>
      <c r="H12" s="26">
        <f t="shared" si="4"/>
        <v>50862</v>
      </c>
      <c r="I12" s="26">
        <f t="shared" si="5"/>
        <v>1165</v>
      </c>
      <c r="J12" s="26">
        <f>+E12-H12</f>
        <v>1165</v>
      </c>
      <c r="K12" s="36"/>
      <c r="L12" s="37"/>
      <c r="M12" s="38"/>
      <c r="N12" s="56"/>
      <c r="O12" s="56"/>
      <c r="P12" s="39">
        <v>44562</v>
      </c>
      <c r="Q12" s="40">
        <v>0.31</v>
      </c>
      <c r="R12" s="39">
        <v>44562</v>
      </c>
      <c r="S12" s="41">
        <v>0.34</v>
      </c>
      <c r="T12" s="42"/>
      <c r="U12" s="12"/>
    </row>
    <row r="13" spans="1:21" s="30" customFormat="1" ht="30.75" customHeight="1" thickBot="1" x14ac:dyDescent="0.3">
      <c r="A13" s="43"/>
      <c r="B13" s="44" t="s">
        <v>15</v>
      </c>
      <c r="C13" s="45">
        <f>SUM(C6:C12)</f>
        <v>271782</v>
      </c>
      <c r="D13" s="45">
        <f t="shared" ref="D13:J13" si="8">SUM(D6:D12)</f>
        <v>92407</v>
      </c>
      <c r="E13" s="45">
        <f t="shared" si="8"/>
        <v>364189</v>
      </c>
      <c r="F13" s="45">
        <f t="shared" si="8"/>
        <v>271782</v>
      </c>
      <c r="G13" s="45">
        <f t="shared" si="8"/>
        <v>84252</v>
      </c>
      <c r="H13" s="45">
        <f t="shared" si="8"/>
        <v>356034</v>
      </c>
      <c r="I13" s="45">
        <f t="shared" si="8"/>
        <v>8155</v>
      </c>
      <c r="J13" s="46">
        <f t="shared" si="8"/>
        <v>8155</v>
      </c>
      <c r="K13" s="36"/>
      <c r="L13" s="37"/>
      <c r="M13" s="37"/>
      <c r="N13" s="57"/>
      <c r="O13" s="57"/>
      <c r="P13" s="58"/>
      <c r="Q13" s="59"/>
      <c r="R13" s="58"/>
      <c r="S13" s="60"/>
      <c r="T13" s="12"/>
      <c r="U13" s="12"/>
    </row>
    <row r="14" spans="1:21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7"/>
      <c r="O14" s="57"/>
      <c r="P14" s="59"/>
      <c r="Q14" s="59"/>
      <c r="R14" s="59"/>
      <c r="S14" s="59"/>
      <c r="T14" s="12"/>
      <c r="U14" s="12"/>
    </row>
    <row r="15" spans="1:21" s="30" customFormat="1" ht="18.75" x14ac:dyDescent="0.3">
      <c r="A15" s="14"/>
      <c r="B15" s="14"/>
      <c r="C15" s="14"/>
      <c r="D15" s="14"/>
      <c r="E15" s="14"/>
      <c r="F15" s="14"/>
      <c r="G15" s="14"/>
      <c r="H15" s="47" t="s">
        <v>17</v>
      </c>
      <c r="I15" s="62">
        <f>+J13</f>
        <v>8155</v>
      </c>
      <c r="J15" s="62"/>
      <c r="K15" s="28"/>
      <c r="L15" s="14"/>
      <c r="M15" s="36"/>
      <c r="N15" s="57"/>
      <c r="O15" s="57"/>
      <c r="P15" s="59"/>
      <c r="Q15" s="59"/>
      <c r="R15" s="59"/>
      <c r="S15" s="59"/>
      <c r="T15" s="12"/>
      <c r="U15" s="12"/>
    </row>
    <row r="16" spans="1:21" s="30" customFormat="1" x14ac:dyDescent="0.25">
      <c r="A16" s="14"/>
      <c r="B16" s="14"/>
      <c r="C16" s="14"/>
      <c r="D16" s="14"/>
      <c r="E16" s="14"/>
      <c r="F16" s="14"/>
      <c r="G16" s="14"/>
      <c r="H16" s="47" t="s">
        <v>16</v>
      </c>
      <c r="I16" s="62">
        <f>+E12</f>
        <v>52027</v>
      </c>
      <c r="J16" s="62"/>
      <c r="K16" s="36"/>
      <c r="L16" s="37"/>
      <c r="M16" s="37"/>
      <c r="N16" s="12"/>
      <c r="O16" s="12"/>
      <c r="P16" s="12"/>
      <c r="Q16" s="12"/>
      <c r="R16" s="12"/>
      <c r="S16" s="12"/>
      <c r="T16" s="12"/>
      <c r="U16" s="12"/>
    </row>
    <row r="17" spans="1:21" s="30" customFormat="1" x14ac:dyDescent="0.25">
      <c r="A17" s="14"/>
      <c r="B17" s="14"/>
      <c r="C17" s="14"/>
      <c r="D17" s="14"/>
      <c r="E17" s="14"/>
      <c r="F17" s="14"/>
      <c r="G17" s="14"/>
      <c r="H17" s="47" t="s">
        <v>18</v>
      </c>
      <c r="I17" s="62">
        <f>+J12</f>
        <v>1165</v>
      </c>
      <c r="J17" s="62"/>
      <c r="K17" s="36"/>
      <c r="L17" s="37"/>
      <c r="M17" s="37"/>
      <c r="N17" s="12"/>
      <c r="O17" s="12"/>
      <c r="P17" s="12"/>
      <c r="Q17" s="12"/>
      <c r="R17" s="12"/>
      <c r="S17" s="12"/>
      <c r="T17" s="12"/>
      <c r="U17" s="12"/>
    </row>
    <row r="18" spans="1:21" s="30" customFormat="1" x14ac:dyDescent="0.25">
      <c r="A18" s="14"/>
      <c r="B18" s="14"/>
      <c r="C18" s="14"/>
      <c r="D18" s="14"/>
      <c r="E18" s="14"/>
      <c r="F18" s="14"/>
      <c r="G18" s="14"/>
      <c r="H18" s="47" t="s">
        <v>19</v>
      </c>
      <c r="I18" s="62">
        <f>+I16+J13</f>
        <v>60182</v>
      </c>
      <c r="J18" s="62"/>
      <c r="K18" s="36"/>
      <c r="L18" s="37"/>
      <c r="M18" s="37"/>
      <c r="N18" s="12"/>
      <c r="O18" s="12"/>
      <c r="P18" s="12"/>
      <c r="Q18" s="12"/>
      <c r="R18" s="12"/>
      <c r="S18" s="12"/>
      <c r="T18" s="12"/>
      <c r="U18" s="12"/>
    </row>
    <row r="19" spans="1:21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21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21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21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21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21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21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21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21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21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21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21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21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21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I15:J15"/>
    <mergeCell ref="I16:J16"/>
    <mergeCell ref="I17:J17"/>
    <mergeCell ref="I18:J18"/>
    <mergeCell ref="A1:J1"/>
    <mergeCell ref="A2:A3"/>
    <mergeCell ref="B2:B3"/>
    <mergeCell ref="C2:E2"/>
    <mergeCell ref="F2:H2"/>
    <mergeCell ref="A5:B5"/>
    <mergeCell ref="C5:J5"/>
  </mergeCells>
  <dataValidations count="2">
    <dataValidation type="list" allowBlank="1" showInputMessage="1" showErrorMessage="1" sqref="M23 M57 M61 M35 M31 M80:M81 M9 M19 M27 M49 M53 M65 M69 M73 M77 M15">
      <formula1>$O$5:$O$6</formula1>
    </dataValidation>
    <dataValidation type="list" allowBlank="1" showInputMessage="1" showErrorMessage="1" sqref="L3">
      <formula1>$P$4:$P$7</formula1>
    </dataValidation>
  </dataValidations>
  <pageMargins left="0.7" right="0.7" top="0.75" bottom="0.7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VN82"/>
  <sheetViews>
    <sheetView view="pageBreakPreview" topLeftCell="A10" zoomScale="130" zoomScaleNormal="100" zoomScaleSheetLayoutView="130" workbookViewId="0">
      <selection activeCell="I16" sqref="I16:J16"/>
    </sheetView>
  </sheetViews>
  <sheetFormatPr defaultRowHeight="18" x14ac:dyDescent="0.25"/>
  <cols>
    <col min="1" max="1" width="6.7109375" style="14" customWidth="1"/>
    <col min="2" max="2" width="12" style="14" customWidth="1"/>
    <col min="3" max="3" width="11.42578125" style="14" customWidth="1"/>
    <col min="4" max="4" width="10.28515625" style="14" customWidth="1"/>
    <col min="5" max="5" width="13.140625" style="14" customWidth="1"/>
    <col min="6" max="6" width="11" style="14" customWidth="1"/>
    <col min="7" max="7" width="10.140625" style="14" customWidth="1"/>
    <col min="8" max="8" width="13.7109375" style="14" customWidth="1"/>
    <col min="9" max="9" width="11.28515625" style="14" customWidth="1"/>
    <col min="10" max="10" width="14.28515625" style="14" customWidth="1"/>
    <col min="11" max="11" width="8.140625" style="36" customWidth="1"/>
    <col min="12" max="12" width="6.42578125" style="14" customWidth="1"/>
    <col min="13" max="13" width="8.28515625" style="14" customWidth="1"/>
    <col min="14" max="14" width="15.42578125" style="14" customWidth="1"/>
    <col min="15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0" ht="18" customHeight="1" x14ac:dyDescent="0.2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12"/>
      <c r="L1" s="13"/>
      <c r="M1" s="13"/>
      <c r="N1" s="13"/>
      <c r="O1" s="13"/>
    </row>
    <row r="2" spans="1:20" ht="18.75" customHeight="1" x14ac:dyDescent="0.25">
      <c r="A2" s="64" t="s">
        <v>26</v>
      </c>
      <c r="B2" s="66" t="s">
        <v>6</v>
      </c>
      <c r="C2" s="67" t="s">
        <v>7</v>
      </c>
      <c r="D2" s="68"/>
      <c r="E2" s="69"/>
      <c r="F2" s="70" t="s">
        <v>8</v>
      </c>
      <c r="G2" s="71"/>
      <c r="H2" s="71"/>
      <c r="I2" s="15"/>
      <c r="J2" s="16"/>
      <c r="K2" s="12"/>
      <c r="L2" s="17"/>
      <c r="M2" s="17"/>
      <c r="N2" s="17"/>
      <c r="O2" s="17"/>
    </row>
    <row r="3" spans="1:20" ht="37.5" x14ac:dyDescent="0.25">
      <c r="A3" s="65"/>
      <c r="B3" s="66"/>
      <c r="C3" s="18" t="s">
        <v>9</v>
      </c>
      <c r="D3" s="18" t="s">
        <v>10</v>
      </c>
      <c r="E3" s="18" t="s">
        <v>11</v>
      </c>
      <c r="F3" s="18" t="s">
        <v>9</v>
      </c>
      <c r="G3" s="18" t="s">
        <v>10</v>
      </c>
      <c r="H3" s="18" t="s">
        <v>12</v>
      </c>
      <c r="I3" s="18" t="s">
        <v>10</v>
      </c>
      <c r="J3" s="18" t="s">
        <v>13</v>
      </c>
      <c r="K3" s="13"/>
      <c r="L3" s="19"/>
      <c r="M3" s="13"/>
      <c r="N3" s="13"/>
      <c r="O3" s="13"/>
    </row>
    <row r="4" spans="1:20" ht="18.75" x14ac:dyDescent="0.3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0" ht="18.75" x14ac:dyDescent="0.25">
      <c r="A5" s="75" t="s">
        <v>14</v>
      </c>
      <c r="B5" s="76"/>
      <c r="C5" s="77" t="str">
        <f>+Sheet1!D1</f>
        <v xml:space="preserve">शासकिय कर्मचारी सेवार्थ  </v>
      </c>
      <c r="D5" s="77"/>
      <c r="E5" s="77"/>
      <c r="F5" s="77"/>
      <c r="G5" s="77"/>
      <c r="H5" s="77"/>
      <c r="I5" s="77"/>
      <c r="J5" s="78"/>
      <c r="K5" s="17"/>
      <c r="L5" s="22"/>
      <c r="M5" s="22"/>
      <c r="N5" s="22"/>
      <c r="O5" s="21"/>
      <c r="P5" s="21"/>
      <c r="R5" s="23"/>
    </row>
    <row r="6" spans="1:20" s="30" customFormat="1" ht="30.75" customHeight="1" x14ac:dyDescent="0.3">
      <c r="A6" s="24">
        <v>1</v>
      </c>
      <c r="B6" s="25">
        <v>44562</v>
      </c>
      <c r="C6" s="26">
        <f>+Sheet1!I1</f>
        <v>55892</v>
      </c>
      <c r="D6" s="27">
        <f>ROUND(VLOOKUP(B6,$R$12:$S$15,2)*(C6),0)</f>
        <v>19003</v>
      </c>
      <c r="E6" s="26">
        <f t="shared" ref="E6:E12" si="1">SUM(C6:D6)</f>
        <v>74895</v>
      </c>
      <c r="F6" s="26">
        <f t="shared" ref="F6:F12" si="2">+C6</f>
        <v>55892</v>
      </c>
      <c r="G6" s="27">
        <f t="shared" ref="G6:G12" si="3">ROUND(VLOOKUP(B6,$P$12:$Q$15,2)*(F6),0)</f>
        <v>17327</v>
      </c>
      <c r="H6" s="26">
        <f t="shared" ref="H6:H12" si="4">SUM(F6:G6)</f>
        <v>73219</v>
      </c>
      <c r="I6" s="26">
        <f t="shared" ref="I6:J12" si="5">+D6-G6</f>
        <v>1676</v>
      </c>
      <c r="J6" s="26">
        <f>+E6-H6</f>
        <v>1676</v>
      </c>
      <c r="K6" s="28"/>
      <c r="L6" s="22"/>
      <c r="M6" s="22"/>
      <c r="N6" s="29">
        <f>+C6-Sheet1!I4</f>
        <v>48852</v>
      </c>
      <c r="O6" s="21"/>
      <c r="P6" s="30">
        <v>44200</v>
      </c>
      <c r="T6" s="31"/>
    </row>
    <row r="7" spans="1:20" s="30" customFormat="1" ht="30.75" customHeight="1" x14ac:dyDescent="0.25">
      <c r="A7" s="32">
        <v>2</v>
      </c>
      <c r="B7" s="33">
        <v>44593</v>
      </c>
      <c r="C7" s="34">
        <f>+C6</f>
        <v>55892</v>
      </c>
      <c r="D7" s="35">
        <f t="shared" ref="D7:D12" si="6">ROUND(VLOOKUP(B7,$R$12:$S$15,2)*(C7),0)</f>
        <v>19003</v>
      </c>
      <c r="E7" s="34">
        <f t="shared" si="1"/>
        <v>74895</v>
      </c>
      <c r="F7" s="34">
        <f t="shared" si="2"/>
        <v>55892</v>
      </c>
      <c r="G7" s="35">
        <f t="shared" si="3"/>
        <v>17327</v>
      </c>
      <c r="H7" s="34">
        <f t="shared" si="4"/>
        <v>73219</v>
      </c>
      <c r="I7" s="34">
        <f t="shared" si="5"/>
        <v>1676</v>
      </c>
      <c r="J7" s="34">
        <f t="shared" si="5"/>
        <v>1676</v>
      </c>
      <c r="K7" s="36"/>
      <c r="L7" s="22"/>
      <c r="M7" s="22"/>
      <c r="N7" s="29"/>
      <c r="O7" s="21"/>
      <c r="P7" s="30">
        <f>+P6-N6</f>
        <v>-4652</v>
      </c>
    </row>
    <row r="8" spans="1:20" s="30" customFormat="1" ht="30.75" customHeight="1" x14ac:dyDescent="0.25">
      <c r="A8" s="24">
        <v>3</v>
      </c>
      <c r="B8" s="25">
        <v>44621</v>
      </c>
      <c r="C8" s="26">
        <f t="shared" ref="C8:C11" si="7">+C7</f>
        <v>55892</v>
      </c>
      <c r="D8" s="27">
        <f t="shared" si="6"/>
        <v>19003</v>
      </c>
      <c r="E8" s="26">
        <f t="shared" si="1"/>
        <v>74895</v>
      </c>
      <c r="F8" s="26">
        <f t="shared" si="2"/>
        <v>55892</v>
      </c>
      <c r="G8" s="27">
        <f t="shared" si="3"/>
        <v>17327</v>
      </c>
      <c r="H8" s="26">
        <f t="shared" si="4"/>
        <v>73219</v>
      </c>
      <c r="I8" s="26">
        <f t="shared" si="5"/>
        <v>1676</v>
      </c>
      <c r="J8" s="26">
        <f t="shared" si="5"/>
        <v>1676</v>
      </c>
      <c r="K8" s="36"/>
      <c r="L8" s="22"/>
      <c r="M8" s="22"/>
      <c r="N8" s="29"/>
      <c r="O8" s="37"/>
    </row>
    <row r="9" spans="1:20" s="30" customFormat="1" ht="30.75" customHeight="1" x14ac:dyDescent="0.3">
      <c r="A9" s="32">
        <v>4</v>
      </c>
      <c r="B9" s="33">
        <v>44652</v>
      </c>
      <c r="C9" s="34">
        <f t="shared" si="7"/>
        <v>55892</v>
      </c>
      <c r="D9" s="35">
        <f t="shared" si="6"/>
        <v>19003</v>
      </c>
      <c r="E9" s="34">
        <f t="shared" si="1"/>
        <v>74895</v>
      </c>
      <c r="F9" s="34">
        <f t="shared" si="2"/>
        <v>55892</v>
      </c>
      <c r="G9" s="35">
        <f t="shared" si="3"/>
        <v>17327</v>
      </c>
      <c r="H9" s="34">
        <f t="shared" si="4"/>
        <v>73219</v>
      </c>
      <c r="I9" s="34">
        <f t="shared" si="5"/>
        <v>1676</v>
      </c>
      <c r="J9" s="34">
        <f t="shared" si="5"/>
        <v>1676</v>
      </c>
      <c r="K9" s="28"/>
      <c r="L9" s="14"/>
      <c r="M9" s="14"/>
      <c r="O9" s="37"/>
    </row>
    <row r="10" spans="1:20" s="30" customFormat="1" ht="30.75" customHeight="1" x14ac:dyDescent="0.25">
      <c r="A10" s="24">
        <v>5</v>
      </c>
      <c r="B10" s="25">
        <v>44682</v>
      </c>
      <c r="C10" s="26">
        <f t="shared" si="7"/>
        <v>55892</v>
      </c>
      <c r="D10" s="27">
        <f t="shared" si="6"/>
        <v>19003</v>
      </c>
      <c r="E10" s="26">
        <f t="shared" si="1"/>
        <v>74895</v>
      </c>
      <c r="F10" s="26">
        <f t="shared" si="2"/>
        <v>55892</v>
      </c>
      <c r="G10" s="27">
        <f t="shared" si="3"/>
        <v>17327</v>
      </c>
      <c r="H10" s="26">
        <f>SUM(F10:G10)</f>
        <v>73219</v>
      </c>
      <c r="I10" s="26">
        <f t="shared" si="5"/>
        <v>1676</v>
      </c>
      <c r="J10" s="26">
        <f t="shared" si="5"/>
        <v>1676</v>
      </c>
      <c r="K10" s="36"/>
      <c r="L10" s="37"/>
      <c r="M10" s="37"/>
      <c r="O10" s="37"/>
    </row>
    <row r="11" spans="1:20" s="30" customFormat="1" ht="30.75" customHeight="1" x14ac:dyDescent="0.25">
      <c r="A11" s="32">
        <v>6</v>
      </c>
      <c r="B11" s="33">
        <v>44713</v>
      </c>
      <c r="C11" s="34">
        <f t="shared" si="7"/>
        <v>55892</v>
      </c>
      <c r="D11" s="35">
        <f t="shared" si="6"/>
        <v>19003</v>
      </c>
      <c r="E11" s="34">
        <f t="shared" si="1"/>
        <v>74895</v>
      </c>
      <c r="F11" s="34">
        <f t="shared" si="2"/>
        <v>55892</v>
      </c>
      <c r="G11" s="35">
        <f t="shared" si="3"/>
        <v>17327</v>
      </c>
      <c r="H11" s="34">
        <f t="shared" si="4"/>
        <v>73219</v>
      </c>
      <c r="I11" s="34">
        <f t="shared" si="5"/>
        <v>1676</v>
      </c>
      <c r="J11" s="34">
        <f t="shared" si="5"/>
        <v>1676</v>
      </c>
      <c r="K11" s="36"/>
      <c r="L11" s="37"/>
      <c r="M11" s="37"/>
      <c r="O11" s="37"/>
    </row>
    <row r="12" spans="1:20" s="30" customFormat="1" ht="30.75" customHeight="1" x14ac:dyDescent="0.25">
      <c r="A12" s="24">
        <v>7</v>
      </c>
      <c r="B12" s="25">
        <v>44743</v>
      </c>
      <c r="C12" s="26">
        <f>+C11</f>
        <v>55892</v>
      </c>
      <c r="D12" s="27">
        <f t="shared" si="6"/>
        <v>19003</v>
      </c>
      <c r="E12" s="26">
        <f t="shared" si="1"/>
        <v>74895</v>
      </c>
      <c r="F12" s="26">
        <f t="shared" si="2"/>
        <v>55892</v>
      </c>
      <c r="G12" s="27">
        <f t="shared" si="3"/>
        <v>17327</v>
      </c>
      <c r="H12" s="26">
        <f t="shared" si="4"/>
        <v>73219</v>
      </c>
      <c r="I12" s="26">
        <f t="shared" si="5"/>
        <v>1676</v>
      </c>
      <c r="J12" s="26">
        <f>+E12-H12</f>
        <v>1676</v>
      </c>
      <c r="K12" s="36"/>
      <c r="L12" s="37"/>
      <c r="M12" s="38"/>
      <c r="N12" s="56"/>
      <c r="O12" s="56"/>
      <c r="P12" s="39">
        <v>44562</v>
      </c>
      <c r="Q12" s="40">
        <v>0.31</v>
      </c>
      <c r="R12" s="39">
        <v>44562</v>
      </c>
      <c r="S12" s="41">
        <v>0.34</v>
      </c>
      <c r="T12" s="42"/>
    </row>
    <row r="13" spans="1:20" s="30" customFormat="1" ht="30.75" customHeight="1" thickBot="1" x14ac:dyDescent="0.3">
      <c r="A13" s="43"/>
      <c r="B13" s="44" t="s">
        <v>15</v>
      </c>
      <c r="C13" s="45">
        <f>SUM(C6:C12)</f>
        <v>391244</v>
      </c>
      <c r="D13" s="45">
        <f t="shared" ref="D13:J13" si="8">SUM(D6:D12)</f>
        <v>133021</v>
      </c>
      <c r="E13" s="45">
        <f t="shared" si="8"/>
        <v>524265</v>
      </c>
      <c r="F13" s="45">
        <f t="shared" si="8"/>
        <v>391244</v>
      </c>
      <c r="G13" s="45">
        <f t="shared" si="8"/>
        <v>121289</v>
      </c>
      <c r="H13" s="45">
        <f t="shared" si="8"/>
        <v>512533</v>
      </c>
      <c r="I13" s="45">
        <f t="shared" si="8"/>
        <v>11732</v>
      </c>
      <c r="J13" s="46">
        <f t="shared" si="8"/>
        <v>11732</v>
      </c>
      <c r="K13" s="36"/>
      <c r="L13" s="37"/>
      <c r="M13" s="37"/>
      <c r="N13" s="57"/>
      <c r="O13" s="57"/>
      <c r="P13" s="58"/>
      <c r="Q13" s="59"/>
      <c r="R13" s="58"/>
      <c r="S13" s="60"/>
    </row>
    <row r="14" spans="1:20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7"/>
      <c r="O14" s="57"/>
      <c r="P14" s="59"/>
      <c r="Q14" s="59"/>
      <c r="R14" s="59"/>
      <c r="S14" s="59"/>
    </row>
    <row r="15" spans="1:20" s="30" customFormat="1" ht="18.75" x14ac:dyDescent="0.3">
      <c r="A15" s="14"/>
      <c r="B15" s="14"/>
      <c r="C15" s="14"/>
      <c r="D15" s="14"/>
      <c r="E15" s="14"/>
      <c r="F15" s="14"/>
      <c r="G15" s="14"/>
      <c r="H15" s="61" t="s">
        <v>17</v>
      </c>
      <c r="I15" s="62">
        <f>+J13</f>
        <v>11732</v>
      </c>
      <c r="J15" s="62"/>
      <c r="K15" s="28"/>
      <c r="L15" s="14"/>
      <c r="M15" s="14"/>
      <c r="N15" s="57"/>
      <c r="O15" s="57"/>
      <c r="P15" s="59"/>
      <c r="Q15" s="59"/>
      <c r="R15" s="59"/>
      <c r="S15" s="59"/>
    </row>
    <row r="16" spans="1:20" s="30" customFormat="1" x14ac:dyDescent="0.25">
      <c r="A16" s="14"/>
      <c r="B16" s="14"/>
      <c r="C16" s="14"/>
      <c r="D16" s="14"/>
      <c r="E16" s="14"/>
      <c r="F16" s="14"/>
      <c r="G16" s="14"/>
      <c r="H16" s="61" t="s">
        <v>16</v>
      </c>
      <c r="I16" s="62">
        <f>Sheet1!K1+D12</f>
        <v>52538</v>
      </c>
      <c r="J16" s="62"/>
      <c r="K16" s="36"/>
      <c r="L16" s="37"/>
      <c r="M16" s="37"/>
    </row>
    <row r="17" spans="1:15" s="30" customFormat="1" x14ac:dyDescent="0.25">
      <c r="A17" s="14"/>
      <c r="B17" s="14"/>
      <c r="C17" s="14"/>
      <c r="D17" s="14"/>
      <c r="E17" s="14"/>
      <c r="F17" s="14"/>
      <c r="G17" s="14"/>
      <c r="H17" s="61" t="s">
        <v>18</v>
      </c>
      <c r="I17" s="62">
        <f>+J12</f>
        <v>1676</v>
      </c>
      <c r="J17" s="62"/>
      <c r="K17" s="36"/>
      <c r="L17" s="37"/>
      <c r="M17" s="37"/>
    </row>
    <row r="18" spans="1:15" s="30" customFormat="1" x14ac:dyDescent="0.25">
      <c r="A18" s="14"/>
      <c r="B18" s="14"/>
      <c r="C18" s="14"/>
      <c r="D18" s="14"/>
      <c r="E18" s="14"/>
      <c r="F18" s="14"/>
      <c r="G18" s="14"/>
      <c r="H18" s="61" t="s">
        <v>19</v>
      </c>
      <c r="I18" s="62">
        <f>+I16+I15</f>
        <v>64270</v>
      </c>
      <c r="J18" s="62"/>
      <c r="K18" s="36"/>
      <c r="L18" s="37"/>
      <c r="M18" s="37"/>
    </row>
    <row r="19" spans="1:15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15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15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15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15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15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15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15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15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15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15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15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15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15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I15:J15"/>
    <mergeCell ref="I16:J16"/>
    <mergeCell ref="I17:J17"/>
    <mergeCell ref="I18:J18"/>
    <mergeCell ref="A5:B5"/>
    <mergeCell ref="C5:J5"/>
    <mergeCell ref="A1:J1"/>
    <mergeCell ref="A2:A3"/>
    <mergeCell ref="B2:B3"/>
    <mergeCell ref="C2:E2"/>
    <mergeCell ref="F2:H2"/>
  </mergeCells>
  <dataValidations count="2">
    <dataValidation type="list" allowBlank="1" showInputMessage="1" showErrorMessage="1" sqref="L3">
      <formula1>$P$4:$P$7</formula1>
    </dataValidation>
    <dataValidation type="list" allowBlank="1" showInputMessage="1" showErrorMessage="1" sqref="M23 M57 M61 M35 M31 M80:M81 M9 M19 M27 M49 M53 M65 M69 M73 M77 M15">
      <formula1>$O$5:$O$6</formula1>
    </dataValidation>
  </dataValidation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VN82"/>
  <sheetViews>
    <sheetView view="pageBreakPreview" topLeftCell="A4" zoomScale="130" zoomScaleNormal="100" zoomScaleSheetLayoutView="130" workbookViewId="0">
      <selection activeCell="E10" sqref="E10"/>
    </sheetView>
  </sheetViews>
  <sheetFormatPr defaultRowHeight="18" x14ac:dyDescent="0.25"/>
  <cols>
    <col min="1" max="1" width="6.42578125" style="14" customWidth="1"/>
    <col min="2" max="2" width="10.140625" style="14" customWidth="1"/>
    <col min="3" max="3" width="12.42578125" style="14" customWidth="1"/>
    <col min="4" max="4" width="11.7109375" style="14" customWidth="1"/>
    <col min="5" max="5" width="11.28515625" style="14" customWidth="1"/>
    <col min="6" max="6" width="10.28515625" style="14" customWidth="1"/>
    <col min="7" max="7" width="9.85546875" style="14" customWidth="1"/>
    <col min="8" max="8" width="12.140625" style="14" customWidth="1"/>
    <col min="9" max="9" width="8.5703125" style="14" customWidth="1"/>
    <col min="10" max="10" width="11.140625" style="14" customWidth="1"/>
    <col min="11" max="11" width="8.140625" style="36" customWidth="1"/>
    <col min="12" max="12" width="6.42578125" style="14" customWidth="1"/>
    <col min="13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0" ht="18" customHeight="1" x14ac:dyDescent="0.2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12"/>
      <c r="L1" s="13"/>
      <c r="M1" s="13"/>
      <c r="N1" s="13"/>
      <c r="O1" s="13"/>
    </row>
    <row r="2" spans="1:20" ht="18.75" customHeight="1" x14ac:dyDescent="0.25">
      <c r="A2" s="64" t="s">
        <v>26</v>
      </c>
      <c r="B2" s="66" t="s">
        <v>6</v>
      </c>
      <c r="C2" s="67" t="s">
        <v>7</v>
      </c>
      <c r="D2" s="68"/>
      <c r="E2" s="69"/>
      <c r="F2" s="70" t="s">
        <v>8</v>
      </c>
      <c r="G2" s="71"/>
      <c r="H2" s="71"/>
      <c r="I2" s="15"/>
      <c r="J2" s="16"/>
      <c r="K2" s="12"/>
      <c r="L2" s="17"/>
      <c r="M2" s="17"/>
      <c r="N2" s="17"/>
      <c r="O2" s="17"/>
    </row>
    <row r="3" spans="1:20" ht="37.5" x14ac:dyDescent="0.25">
      <c r="A3" s="65"/>
      <c r="B3" s="66"/>
      <c r="C3" s="18" t="s">
        <v>9</v>
      </c>
      <c r="D3" s="18" t="s">
        <v>10</v>
      </c>
      <c r="E3" s="18" t="s">
        <v>11</v>
      </c>
      <c r="F3" s="18" t="s">
        <v>9</v>
      </c>
      <c r="G3" s="18" t="s">
        <v>10</v>
      </c>
      <c r="H3" s="18" t="s">
        <v>12</v>
      </c>
      <c r="I3" s="18" t="s">
        <v>10</v>
      </c>
      <c r="J3" s="18" t="s">
        <v>13</v>
      </c>
      <c r="K3" s="13"/>
      <c r="L3" s="19"/>
      <c r="M3" s="13"/>
      <c r="N3" s="13"/>
      <c r="O3" s="13"/>
    </row>
    <row r="4" spans="1:20" ht="18.75" x14ac:dyDescent="0.3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0" ht="18.75" x14ac:dyDescent="0.25">
      <c r="A5" s="75" t="s">
        <v>14</v>
      </c>
      <c r="B5" s="76"/>
      <c r="C5" s="77" t="str">
        <f>+Sheet1!D1</f>
        <v xml:space="preserve">शासकिय कर्मचारी सेवार्थ  </v>
      </c>
      <c r="D5" s="77"/>
      <c r="E5" s="77"/>
      <c r="F5" s="77"/>
      <c r="G5" s="77"/>
      <c r="H5" s="77"/>
      <c r="I5" s="77"/>
      <c r="J5" s="78"/>
      <c r="K5" s="17"/>
      <c r="L5" s="22"/>
      <c r="M5" s="22"/>
      <c r="N5" s="22"/>
      <c r="O5" s="21"/>
      <c r="P5" s="21"/>
      <c r="R5" s="23"/>
    </row>
    <row r="6" spans="1:20" s="30" customFormat="1" ht="30.75" customHeight="1" x14ac:dyDescent="0.3">
      <c r="A6" s="24">
        <v>1</v>
      </c>
      <c r="B6" s="25">
        <v>44562</v>
      </c>
      <c r="C6" s="26">
        <f>+Sheet1!H7</f>
        <v>44200</v>
      </c>
      <c r="D6" s="27">
        <f>ROUND(VLOOKUP(B6,$R$12:$S$15,2)*(C6),0)</f>
        <v>15028</v>
      </c>
      <c r="E6" s="26">
        <f t="shared" ref="E6:E12" si="1">SUM(C6:D6)</f>
        <v>59228</v>
      </c>
      <c r="F6" s="26">
        <f t="shared" ref="F6:F12" si="2">+C6</f>
        <v>44200</v>
      </c>
      <c r="G6" s="27">
        <f t="shared" ref="G6:G12" si="3">ROUND(VLOOKUP(B6,$P$12:$Q$15,2)*(F6),0)</f>
        <v>13702</v>
      </c>
      <c r="H6" s="26">
        <f t="shared" ref="H6:H12" si="4">SUM(F6:G6)</f>
        <v>57902</v>
      </c>
      <c r="I6" s="26">
        <f t="shared" ref="I6:J12" si="5">+D6-G6</f>
        <v>1326</v>
      </c>
      <c r="J6" s="26">
        <f t="shared" si="5"/>
        <v>1326</v>
      </c>
      <c r="K6" s="28"/>
      <c r="L6" s="22"/>
      <c r="M6" s="22"/>
      <c r="N6" s="29"/>
      <c r="O6" s="21"/>
      <c r="T6" s="31"/>
    </row>
    <row r="7" spans="1:20" s="30" customFormat="1" ht="30.75" customHeight="1" x14ac:dyDescent="0.25">
      <c r="A7" s="32">
        <v>2</v>
      </c>
      <c r="B7" s="33">
        <v>44593</v>
      </c>
      <c r="C7" s="34">
        <f>+C6</f>
        <v>44200</v>
      </c>
      <c r="D7" s="35">
        <f t="shared" ref="D7:D12" si="6">ROUND(VLOOKUP(B7,$R$12:$S$15,2)*(C7),0)</f>
        <v>15028</v>
      </c>
      <c r="E7" s="34">
        <f t="shared" si="1"/>
        <v>59228</v>
      </c>
      <c r="F7" s="34">
        <f t="shared" si="2"/>
        <v>44200</v>
      </c>
      <c r="G7" s="35">
        <f t="shared" si="3"/>
        <v>13702</v>
      </c>
      <c r="H7" s="34">
        <f t="shared" si="4"/>
        <v>57902</v>
      </c>
      <c r="I7" s="34">
        <f t="shared" si="5"/>
        <v>1326</v>
      </c>
      <c r="J7" s="34">
        <f t="shared" si="5"/>
        <v>1326</v>
      </c>
      <c r="K7" s="36"/>
      <c r="L7" s="22"/>
      <c r="M7" s="22"/>
      <c r="N7" s="29"/>
      <c r="O7" s="21"/>
    </row>
    <row r="8" spans="1:20" s="30" customFormat="1" ht="30.75" customHeight="1" x14ac:dyDescent="0.25">
      <c r="A8" s="24">
        <v>3</v>
      </c>
      <c r="B8" s="25">
        <v>44621</v>
      </c>
      <c r="C8" s="26">
        <f t="shared" ref="C8:C11" si="7">+C7</f>
        <v>44200</v>
      </c>
      <c r="D8" s="27">
        <f t="shared" si="6"/>
        <v>15028</v>
      </c>
      <c r="E8" s="26">
        <f t="shared" si="1"/>
        <v>59228</v>
      </c>
      <c r="F8" s="26">
        <f t="shared" si="2"/>
        <v>44200</v>
      </c>
      <c r="G8" s="27">
        <f t="shared" si="3"/>
        <v>13702</v>
      </c>
      <c r="H8" s="26">
        <f t="shared" si="4"/>
        <v>57902</v>
      </c>
      <c r="I8" s="26">
        <f t="shared" si="5"/>
        <v>1326</v>
      </c>
      <c r="J8" s="26">
        <f t="shared" si="5"/>
        <v>1326</v>
      </c>
      <c r="K8" s="36"/>
      <c r="L8" s="22"/>
      <c r="M8" s="22"/>
      <c r="N8" s="29"/>
      <c r="O8" s="37"/>
    </row>
    <row r="9" spans="1:20" s="30" customFormat="1" ht="30.75" customHeight="1" x14ac:dyDescent="0.3">
      <c r="A9" s="32">
        <v>4</v>
      </c>
      <c r="B9" s="33">
        <v>44652</v>
      </c>
      <c r="C9" s="34">
        <f t="shared" si="7"/>
        <v>44200</v>
      </c>
      <c r="D9" s="35">
        <f t="shared" si="6"/>
        <v>15028</v>
      </c>
      <c r="E9" s="34">
        <f t="shared" si="1"/>
        <v>59228</v>
      </c>
      <c r="F9" s="34">
        <f t="shared" si="2"/>
        <v>44200</v>
      </c>
      <c r="G9" s="35">
        <f t="shared" si="3"/>
        <v>13702</v>
      </c>
      <c r="H9" s="34">
        <f t="shared" si="4"/>
        <v>57902</v>
      </c>
      <c r="I9" s="34">
        <f t="shared" si="5"/>
        <v>1326</v>
      </c>
      <c r="J9" s="34">
        <f t="shared" si="5"/>
        <v>1326</v>
      </c>
      <c r="K9" s="28"/>
      <c r="L9" s="14"/>
      <c r="M9" s="14"/>
      <c r="O9" s="37"/>
    </row>
    <row r="10" spans="1:20" s="30" customFormat="1" ht="30.75" customHeight="1" x14ac:dyDescent="0.25">
      <c r="A10" s="24">
        <v>5</v>
      </c>
      <c r="B10" s="25">
        <v>44682</v>
      </c>
      <c r="C10" s="26">
        <f t="shared" si="7"/>
        <v>44200</v>
      </c>
      <c r="D10" s="27">
        <f t="shared" si="6"/>
        <v>15028</v>
      </c>
      <c r="E10" s="26">
        <f t="shared" si="1"/>
        <v>59228</v>
      </c>
      <c r="F10" s="26">
        <f t="shared" si="2"/>
        <v>44200</v>
      </c>
      <c r="G10" s="27">
        <f t="shared" si="3"/>
        <v>13702</v>
      </c>
      <c r="H10" s="26">
        <f>SUM(F10:G10)</f>
        <v>57902</v>
      </c>
      <c r="I10" s="26">
        <f t="shared" si="5"/>
        <v>1326</v>
      </c>
      <c r="J10" s="26">
        <f t="shared" si="5"/>
        <v>1326</v>
      </c>
      <c r="K10" s="36"/>
      <c r="L10" s="37"/>
      <c r="M10" s="37"/>
      <c r="O10" s="37"/>
    </row>
    <row r="11" spans="1:20" s="30" customFormat="1" ht="30.75" customHeight="1" x14ac:dyDescent="0.25">
      <c r="A11" s="32">
        <v>6</v>
      </c>
      <c r="B11" s="33">
        <v>44713</v>
      </c>
      <c r="C11" s="34">
        <f t="shared" si="7"/>
        <v>44200</v>
      </c>
      <c r="D11" s="35">
        <f t="shared" si="6"/>
        <v>15028</v>
      </c>
      <c r="E11" s="34">
        <f t="shared" si="1"/>
        <v>59228</v>
      </c>
      <c r="F11" s="34">
        <f t="shared" si="2"/>
        <v>44200</v>
      </c>
      <c r="G11" s="35">
        <f t="shared" si="3"/>
        <v>13702</v>
      </c>
      <c r="H11" s="34">
        <f t="shared" si="4"/>
        <v>57902</v>
      </c>
      <c r="I11" s="34">
        <f t="shared" si="5"/>
        <v>1326</v>
      </c>
      <c r="J11" s="34">
        <f t="shared" si="5"/>
        <v>1326</v>
      </c>
      <c r="K11" s="36"/>
      <c r="L11" s="37"/>
      <c r="M11" s="37"/>
      <c r="O11" s="37"/>
    </row>
    <row r="12" spans="1:20" s="30" customFormat="1" ht="30.75" customHeight="1" x14ac:dyDescent="0.25">
      <c r="A12" s="24">
        <v>7</v>
      </c>
      <c r="B12" s="25">
        <v>44743</v>
      </c>
      <c r="C12" s="26">
        <f>+C11</f>
        <v>44200</v>
      </c>
      <c r="D12" s="27">
        <f t="shared" si="6"/>
        <v>15028</v>
      </c>
      <c r="E12" s="26">
        <f t="shared" si="1"/>
        <v>59228</v>
      </c>
      <c r="F12" s="26">
        <f t="shared" si="2"/>
        <v>44200</v>
      </c>
      <c r="G12" s="27">
        <f t="shared" si="3"/>
        <v>13702</v>
      </c>
      <c r="H12" s="26">
        <f t="shared" si="4"/>
        <v>57902</v>
      </c>
      <c r="I12" s="26">
        <f t="shared" si="5"/>
        <v>1326</v>
      </c>
      <c r="J12" s="26">
        <f t="shared" si="5"/>
        <v>1326</v>
      </c>
      <c r="K12" s="36"/>
      <c r="L12" s="37"/>
      <c r="M12" s="38"/>
      <c r="N12" s="56"/>
      <c r="O12" s="56"/>
      <c r="P12" s="39">
        <v>44562</v>
      </c>
      <c r="Q12" s="40">
        <v>0.31</v>
      </c>
      <c r="R12" s="39">
        <v>44562</v>
      </c>
      <c r="S12" s="41">
        <v>0.34</v>
      </c>
      <c r="T12" s="42"/>
    </row>
    <row r="13" spans="1:20" s="30" customFormat="1" ht="30.75" customHeight="1" thickBot="1" x14ac:dyDescent="0.3">
      <c r="A13" s="43"/>
      <c r="B13" s="44" t="s">
        <v>15</v>
      </c>
      <c r="C13" s="45">
        <f>SUM(C6:C12)</f>
        <v>309400</v>
      </c>
      <c r="D13" s="45">
        <f t="shared" ref="D13:J13" si="8">SUM(D6:D12)</f>
        <v>105196</v>
      </c>
      <c r="E13" s="45">
        <f t="shared" si="8"/>
        <v>414596</v>
      </c>
      <c r="F13" s="45">
        <f t="shared" si="8"/>
        <v>309400</v>
      </c>
      <c r="G13" s="45">
        <f t="shared" si="8"/>
        <v>95914</v>
      </c>
      <c r="H13" s="45">
        <f t="shared" si="8"/>
        <v>405314</v>
      </c>
      <c r="I13" s="45">
        <f t="shared" si="8"/>
        <v>9282</v>
      </c>
      <c r="J13" s="46">
        <f t="shared" si="8"/>
        <v>9282</v>
      </c>
      <c r="K13" s="36"/>
      <c r="L13" s="37"/>
      <c r="M13" s="37"/>
      <c r="N13" s="57"/>
      <c r="O13" s="57"/>
      <c r="P13" s="58"/>
      <c r="Q13" s="59"/>
      <c r="R13" s="58"/>
      <c r="S13" s="60"/>
    </row>
    <row r="14" spans="1:20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7"/>
      <c r="O14" s="57"/>
      <c r="P14" s="59"/>
      <c r="Q14" s="59"/>
      <c r="R14" s="59"/>
      <c r="S14" s="59"/>
    </row>
    <row r="15" spans="1:20" s="30" customFormat="1" ht="18.75" x14ac:dyDescent="0.3">
      <c r="A15" s="14"/>
      <c r="B15" s="14"/>
      <c r="C15" s="14"/>
      <c r="D15" s="14"/>
      <c r="E15" s="14"/>
      <c r="F15" s="14"/>
      <c r="G15" s="14"/>
      <c r="H15" s="61" t="s">
        <v>17</v>
      </c>
      <c r="I15" s="62">
        <f>+J13</f>
        <v>9282</v>
      </c>
      <c r="J15" s="62"/>
      <c r="K15" s="28"/>
      <c r="L15" s="14"/>
      <c r="M15" s="14"/>
      <c r="N15" s="57"/>
      <c r="O15" s="57"/>
      <c r="P15" s="59"/>
      <c r="Q15" s="59"/>
      <c r="R15" s="59"/>
      <c r="S15" s="59"/>
    </row>
    <row r="16" spans="1:20" s="30" customFormat="1" x14ac:dyDescent="0.25">
      <c r="A16" s="14"/>
      <c r="B16" s="14"/>
      <c r="C16" s="14"/>
      <c r="D16" s="14"/>
      <c r="E16" s="14"/>
      <c r="F16" s="14"/>
      <c r="G16" s="14"/>
      <c r="H16" s="61" t="s">
        <v>16</v>
      </c>
      <c r="I16" s="62">
        <f>+D12+C12-Sheet1!I4</f>
        <v>52188</v>
      </c>
      <c r="J16" s="62"/>
      <c r="K16" s="36"/>
      <c r="L16" s="37"/>
      <c r="M16" s="37"/>
    </row>
    <row r="17" spans="1:15" s="30" customFormat="1" x14ac:dyDescent="0.25">
      <c r="A17" s="14"/>
      <c r="B17" s="14"/>
      <c r="C17" s="14"/>
      <c r="D17" s="14"/>
      <c r="E17" s="14"/>
      <c r="F17" s="14"/>
      <c r="G17" s="14"/>
      <c r="H17" s="61" t="s">
        <v>18</v>
      </c>
      <c r="I17" s="62">
        <f>+J12</f>
        <v>1326</v>
      </c>
      <c r="J17" s="62"/>
      <c r="K17" s="36"/>
      <c r="L17" s="37"/>
      <c r="M17" s="37"/>
    </row>
    <row r="18" spans="1:15" s="30" customFormat="1" x14ac:dyDescent="0.25">
      <c r="A18" s="14"/>
      <c r="B18" s="14"/>
      <c r="C18" s="14"/>
      <c r="D18" s="14"/>
      <c r="E18" s="14"/>
      <c r="F18" s="14"/>
      <c r="G18" s="14"/>
      <c r="H18" s="61" t="s">
        <v>19</v>
      </c>
      <c r="I18" s="62">
        <f>+I16+I15</f>
        <v>61470</v>
      </c>
      <c r="J18" s="62"/>
      <c r="K18" s="36"/>
      <c r="L18" s="37"/>
      <c r="M18" s="37"/>
    </row>
    <row r="19" spans="1:15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15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15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15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15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15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15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15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15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15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15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15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15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15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I15:J15"/>
    <mergeCell ref="I16:J16"/>
    <mergeCell ref="I17:J17"/>
    <mergeCell ref="I18:J18"/>
    <mergeCell ref="A5:B5"/>
    <mergeCell ref="C5:J5"/>
    <mergeCell ref="A1:J1"/>
    <mergeCell ref="A2:A3"/>
    <mergeCell ref="B2:B3"/>
    <mergeCell ref="C2:E2"/>
    <mergeCell ref="F2:H2"/>
  </mergeCells>
  <dataValidations count="2">
    <dataValidation type="list" allowBlank="1" showInputMessage="1" showErrorMessage="1" sqref="M23 M57 M61 M35 M31 M80:M81 M9 M19 M27 M49 M53 M65 M69 M73 M77 M15">
      <formula1>$O$5:$O$6</formula1>
    </dataValidation>
    <dataValidation type="list" allowBlank="1" showInputMessage="1" showErrorMessage="1" sqref="L3">
      <formula1>$P$4:$P$7</formula1>
    </dataValidation>
  </dataValidations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7 pay Without Commutation</vt:lpstr>
      <vt:lpstr>7 pay With Commutation</vt:lpstr>
      <vt:lpstr>6 pay With Commutation</vt:lpstr>
      <vt:lpstr>'6 pay With Commutation'!Print_Area</vt:lpstr>
      <vt:lpstr>'7 pay With Commutation'!Print_Area</vt:lpstr>
      <vt:lpstr>'7 pay Without Commutation'!Print_Area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2022-08-23T07:47:58Z</dcterms:created>
  <dcterms:modified xsi:type="dcterms:W3CDTF">2022-08-25T06:42:31Z</dcterms:modified>
</cp:coreProperties>
</file>