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https://d.docs.live.net/c3d2a062cd899c82/Dokumen/VQCC OFFICE 2025/Medical Rembrusment Bill/"/>
    </mc:Choice>
  </mc:AlternateContent>
  <xr:revisionPtr revIDLastSave="0" documentId="8_{FAAF0730-FB81-4447-BE99-B3B0001D5D08}" xr6:coauthVersionLast="47" xr6:coauthVersionMax="47" xr10:uidLastSave="{00000000-0000-0000-0000-000000000000}"/>
  <bookViews>
    <workbookView xWindow="-120" yWindow="-120" windowWidth="29040" windowHeight="15840" tabRatio="925" xr2:uid="{00000000-000D-0000-FFFF-FFFF00000000}"/>
  </bookViews>
  <sheets>
    <sheet name="Data" sheetId="3" r:id="rId1"/>
    <sheet name="पत्र" sheetId="1" r:id="rId2"/>
    <sheet name="तपासणी सुची" sheetId="2" r:id="rId3"/>
    <sheet name="परीशिष्ट -एक" sheetId="5" r:id="rId4"/>
    <sheet name="परीशिष्ट चार" sheetId="6" r:id="rId5"/>
    <sheet name="परीशिष्ट पाच" sheetId="7" r:id="rId6"/>
    <sheet name="वैद्यकीय खर्चाची परिगणना" sheetId="8" r:id="rId7"/>
    <sheet name="औषधांची यादी (2)" sheetId="12" r:id="rId8"/>
    <sheet name="औषधांची यादी" sheetId="9" r:id="rId9"/>
    <sheet name=" प्रमाणपत्र" sheetId="4" r:id="rId10"/>
    <sheet name="Figur formula" sheetId="11" r:id="rId11"/>
    <sheet name="Sheet1" sheetId="13" r:id="rId12"/>
  </sheets>
  <externalReferences>
    <externalReference r:id="rId13"/>
    <externalReference r:id="rId14"/>
  </externalReferences>
  <definedNames>
    <definedName name="_Order1" hidden="1">255</definedName>
    <definedName name="Dange">'[1]Income tax 2003'!#REF!</definedName>
    <definedName name="GPF_FRONT">'[2]G P F'!#REF!</definedName>
    <definedName name="GRPINSURANCE">'[2]DEY   VAJATI:G.I.S.'!$B$2:$DF$310</definedName>
    <definedName name="Gudade">'[1]Income tax 2003'!#REF!</definedName>
    <definedName name="HOUSERENT">'[2]DEY   VAJATI:H.R.A.'!$B$2:$BR$1359</definedName>
    <definedName name="Joshi">'[1]Income tax 2003'!#REF!</definedName>
    <definedName name="Nawaklar">'[1]Income tax 2003'!#REF!</definedName>
    <definedName name="Panure">'[1]Income tax 2003'!#REF!</definedName>
    <definedName name="Patankar">'[1]Income tax 2003'!#REF!</definedName>
    <definedName name="_xlnm.Print_Area" localSheetId="9">' प्रमाणपत्र'!$A$1:$I$163</definedName>
    <definedName name="_xlnm.Print_Area" localSheetId="0">Data!$A$6:$E$33</definedName>
    <definedName name="_xlnm.Print_Area" localSheetId="8">'औषधांची यादी'!$A$1:$J$24</definedName>
    <definedName name="_xlnm.Print_Area" localSheetId="7">'औषधांची यादी (2)'!$A$1:$K$81</definedName>
    <definedName name="_xlnm.Print_Area" localSheetId="2">'तपासणी सुची'!$A$1:$E$43</definedName>
    <definedName name="_xlnm.Print_Area" localSheetId="1">पत्र!$A$1:$I$18</definedName>
    <definedName name="_xlnm.Print_Area" localSheetId="3">'परीशिष्ट -एक'!$A$1:$E$44</definedName>
    <definedName name="_xlnm.Print_Area" localSheetId="4">'परीशिष्ट चार'!$A$1:$E$16</definedName>
    <definedName name="_xlnm.Print_Area" localSheetId="5">'परीशिष्ट पाच'!$A$1:$F$44</definedName>
    <definedName name="_xlnm.Print_Area" localSheetId="6">'वैद्यकीय खर्चाची परिगणना'!$A$1:$H$36</definedName>
    <definedName name="Punse">'[1]Income tax 2003'!#REF!</definedName>
    <definedName name="Thakare">'[1]Income tax 2003'!#REF!</definedName>
    <definedName name="TRY_SLIP">'[2]TRY. SLIP'!#REF!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4" i="12" l="1"/>
  <c r="I17" i="9" s="1"/>
  <c r="I14" i="9"/>
  <c r="I16" i="9" s="1"/>
  <c r="F32" i="7" s="1"/>
  <c r="F35" i="7" s="1"/>
  <c r="I71" i="12"/>
  <c r="I73" i="12" s="1"/>
  <c r="D32" i="8"/>
  <c r="B98" i="4"/>
  <c r="D9" i="3"/>
  <c r="I18" i="9" l="1"/>
  <c r="G20" i="8" s="1"/>
  <c r="I75" i="12"/>
  <c r="C40" i="2"/>
  <c r="B78" i="4"/>
  <c r="H20" i="8" l="1"/>
  <c r="H18" i="8"/>
  <c r="F28" i="8"/>
  <c r="F29" i="8"/>
  <c r="B6" i="1"/>
  <c r="M8" i="7" l="1"/>
  <c r="F9" i="7" s="1"/>
  <c r="F29" i="7" s="1"/>
  <c r="F31" i="7" s="1"/>
  <c r="F34" i="7" s="1"/>
  <c r="E7" i="7"/>
  <c r="H68" i="4"/>
  <c r="H67" i="4"/>
  <c r="H66" i="4"/>
  <c r="H65" i="4"/>
  <c r="H64" i="4"/>
  <c r="H69" i="4"/>
  <c r="H77" i="12"/>
  <c r="B4" i="12"/>
  <c r="D5" i="5"/>
  <c r="H17" i="8" l="1"/>
  <c r="B155" i="4"/>
  <c r="B165" i="4"/>
  <c r="B4" i="2" l="1"/>
  <c r="F157" i="4" l="1"/>
  <c r="F166" i="4" s="1"/>
  <c r="B50" i="4" l="1"/>
  <c r="C85" i="4" l="1"/>
  <c r="C86" i="4"/>
  <c r="B86" i="4" s="1"/>
  <c r="C87" i="4"/>
  <c r="B87" i="4" s="1"/>
  <c r="G84" i="4"/>
  <c r="G83" i="4"/>
  <c r="G82" i="4"/>
  <c r="F84" i="4"/>
  <c r="F83" i="4"/>
  <c r="F82" i="4"/>
  <c r="C82" i="4"/>
  <c r="C83" i="4"/>
  <c r="C84" i="4"/>
  <c r="G87" i="4"/>
  <c r="G86" i="4"/>
  <c r="G85" i="4"/>
  <c r="F87" i="4"/>
  <c r="F86" i="4"/>
  <c r="F85" i="4"/>
  <c r="D10" i="8" l="1"/>
  <c r="D15" i="5"/>
  <c r="F149" i="4" l="1"/>
  <c r="F158" i="4" s="1"/>
  <c r="F167" i="4" s="1"/>
  <c r="G149" i="4"/>
  <c r="G158" i="4" s="1"/>
  <c r="G167" i="4" s="1"/>
  <c r="F150" i="4"/>
  <c r="F159" i="4" s="1"/>
  <c r="F168" i="4" s="1"/>
  <c r="G150" i="4"/>
  <c r="G159" i="4" s="1"/>
  <c r="G168" i="4" s="1"/>
  <c r="F151" i="4"/>
  <c r="F160" i="4" s="1"/>
  <c r="F169" i="4" s="1"/>
  <c r="G151" i="4"/>
  <c r="G160" i="4" s="1"/>
  <c r="G169" i="4" s="1"/>
  <c r="B108" i="4" l="1"/>
  <c r="F31" i="8" l="1"/>
  <c r="F30" i="8"/>
  <c r="F27" i="8"/>
  <c r="D4" i="6"/>
  <c r="D19" i="5"/>
  <c r="F36" i="7" l="1"/>
  <c r="F37" i="7" s="1"/>
  <c r="F32" i="8"/>
  <c r="H33" i="8" s="1"/>
  <c r="B3" i="2"/>
  <c r="H14" i="8" l="1"/>
  <c r="H16" i="8" s="1"/>
  <c r="D20" i="5"/>
  <c r="D9" i="8"/>
  <c r="D7" i="8"/>
  <c r="D6" i="8"/>
  <c r="D7" i="5" l="1"/>
  <c r="B10" i="1" l="1"/>
  <c r="D2" i="1"/>
  <c r="C146" i="11"/>
  <c r="C141" i="11"/>
  <c r="C136" i="11"/>
  <c r="I137" i="11" s="1"/>
  <c r="C131" i="11"/>
  <c r="C126" i="11"/>
  <c r="I127" i="11" s="1"/>
  <c r="C121" i="11"/>
  <c r="C116" i="11"/>
  <c r="C111" i="11"/>
  <c r="J112" i="11" s="1"/>
  <c r="P112" i="11" s="1"/>
  <c r="P114" i="11" s="1"/>
  <c r="C106" i="11"/>
  <c r="C101" i="11"/>
  <c r="C102" i="11" s="1"/>
  <c r="C103" i="11" s="1"/>
  <c r="C96" i="11"/>
  <c r="C91" i="11"/>
  <c r="C86" i="11"/>
  <c r="C81" i="11"/>
  <c r="C76" i="11"/>
  <c r="J77" i="11" s="1"/>
  <c r="P77" i="11" s="1"/>
  <c r="P78" i="11" s="1"/>
  <c r="C71" i="11"/>
  <c r="C66" i="11"/>
  <c r="I67" i="11" s="1"/>
  <c r="C61" i="11"/>
  <c r="H62" i="11" s="1"/>
  <c r="C56" i="11"/>
  <c r="J57" i="11" s="1"/>
  <c r="P57" i="11" s="1"/>
  <c r="C51" i="11"/>
  <c r="C46" i="11"/>
  <c r="J47" i="11" s="1"/>
  <c r="P47" i="11" s="1"/>
  <c r="P48" i="11" s="1"/>
  <c r="C41" i="11"/>
  <c r="H42" i="11" s="1"/>
  <c r="C36" i="11"/>
  <c r="C31" i="11"/>
  <c r="C26" i="11"/>
  <c r="C1" i="11"/>
  <c r="J2" i="11" s="1"/>
  <c r="P2" i="11" s="1"/>
  <c r="H2" i="11" l="1"/>
  <c r="C52" i="11"/>
  <c r="C53" i="11" s="1"/>
  <c r="I52" i="11"/>
  <c r="L82" i="11"/>
  <c r="C82" i="11"/>
  <c r="C83" i="11" s="1"/>
  <c r="K82" i="11"/>
  <c r="J122" i="11"/>
  <c r="P122" i="11" s="1"/>
  <c r="P124" i="11" s="1"/>
  <c r="C122" i="11"/>
  <c r="C123" i="11" s="1"/>
  <c r="F122" i="11" s="1"/>
  <c r="K122" i="11"/>
  <c r="J142" i="11"/>
  <c r="P142" i="11" s="1"/>
  <c r="P144" i="11" s="1"/>
  <c r="C142" i="11"/>
  <c r="C143" i="11" s="1"/>
  <c r="F142" i="11" s="1"/>
  <c r="K142" i="11"/>
  <c r="K72" i="11"/>
  <c r="C72" i="11"/>
  <c r="C73" i="11" s="1"/>
  <c r="L72" i="11"/>
  <c r="H72" i="11"/>
  <c r="J132" i="11"/>
  <c r="P132" i="11" s="1"/>
  <c r="P134" i="11" s="1"/>
  <c r="C132" i="11"/>
  <c r="C133" i="11" s="1"/>
  <c r="K132" i="11"/>
  <c r="J67" i="11"/>
  <c r="P67" i="11" s="1"/>
  <c r="P68" i="11" s="1"/>
  <c r="C112" i="11"/>
  <c r="C113" i="11" s="1"/>
  <c r="K112" i="11"/>
  <c r="I2" i="11"/>
  <c r="O2" i="11" s="1"/>
  <c r="F52" i="11"/>
  <c r="G52" i="11"/>
  <c r="E52" i="11"/>
  <c r="D52" i="11"/>
  <c r="P3" i="11"/>
  <c r="P4" i="11"/>
  <c r="F102" i="11"/>
  <c r="E102" i="11"/>
  <c r="D102" i="11"/>
  <c r="G102" i="11"/>
  <c r="J32" i="11"/>
  <c r="P32" i="11" s="1"/>
  <c r="I32" i="11"/>
  <c r="L37" i="11"/>
  <c r="H37" i="11"/>
  <c r="K37" i="11"/>
  <c r="C37" i="11"/>
  <c r="C38" i="11" s="1"/>
  <c r="I37" i="11"/>
  <c r="L27" i="11"/>
  <c r="H27" i="11"/>
  <c r="K27" i="11"/>
  <c r="C27" i="11"/>
  <c r="C28" i="11" s="1"/>
  <c r="P59" i="11"/>
  <c r="P58" i="11"/>
  <c r="L97" i="11"/>
  <c r="H97" i="11"/>
  <c r="K97" i="11"/>
  <c r="C97" i="11"/>
  <c r="C98" i="11" s="1"/>
  <c r="J97" i="11"/>
  <c r="P97" i="11" s="1"/>
  <c r="L147" i="11"/>
  <c r="H147" i="11"/>
  <c r="K147" i="11"/>
  <c r="C147" i="11"/>
  <c r="C148" i="11" s="1"/>
  <c r="J147" i="11"/>
  <c r="P147" i="11" s="1"/>
  <c r="I147" i="11"/>
  <c r="K2" i="11"/>
  <c r="C2" i="11"/>
  <c r="C3" i="11" s="1"/>
  <c r="I27" i="11"/>
  <c r="H32" i="11"/>
  <c r="J37" i="11"/>
  <c r="P37" i="11" s="1"/>
  <c r="C42" i="11"/>
  <c r="C43" i="11" s="1"/>
  <c r="K42" i="11"/>
  <c r="P49" i="11"/>
  <c r="P50" i="11" s="1"/>
  <c r="L57" i="11"/>
  <c r="H57" i="11"/>
  <c r="I57" i="11"/>
  <c r="C57" i="11"/>
  <c r="C58" i="11" s="1"/>
  <c r="K57" i="11"/>
  <c r="J92" i="11"/>
  <c r="P92" i="11" s="1"/>
  <c r="I92" i="11"/>
  <c r="K92" i="11"/>
  <c r="C92" i="11"/>
  <c r="C93" i="11" s="1"/>
  <c r="H92" i="11"/>
  <c r="L92" i="11"/>
  <c r="L2" i="11"/>
  <c r="J27" i="11"/>
  <c r="P27" i="11" s="1"/>
  <c r="C32" i="11"/>
  <c r="C33" i="11" s="1"/>
  <c r="K32" i="11"/>
  <c r="L42" i="11"/>
  <c r="J52" i="11"/>
  <c r="P52" i="11" s="1"/>
  <c r="L52" i="11"/>
  <c r="K52" i="11"/>
  <c r="H52" i="11"/>
  <c r="J62" i="11"/>
  <c r="P62" i="11" s="1"/>
  <c r="I62" i="11"/>
  <c r="O62" i="11" s="1"/>
  <c r="L62" i="11"/>
  <c r="K62" i="11"/>
  <c r="C62" i="11"/>
  <c r="C63" i="11" s="1"/>
  <c r="L67" i="11"/>
  <c r="H67" i="11"/>
  <c r="O67" i="11" s="1"/>
  <c r="K67" i="11"/>
  <c r="C67" i="11"/>
  <c r="C68" i="11" s="1"/>
  <c r="I97" i="11"/>
  <c r="L32" i="11"/>
  <c r="J42" i="11"/>
  <c r="P42" i="11" s="1"/>
  <c r="I42" i="11"/>
  <c r="O42" i="11" s="1"/>
  <c r="L47" i="11"/>
  <c r="H47" i="11"/>
  <c r="K47" i="11"/>
  <c r="C47" i="11"/>
  <c r="C48" i="11" s="1"/>
  <c r="I47" i="11"/>
  <c r="P79" i="11"/>
  <c r="P80" i="11" s="1"/>
  <c r="L107" i="11"/>
  <c r="H107" i="11"/>
  <c r="K107" i="11"/>
  <c r="C107" i="11"/>
  <c r="C108" i="11" s="1"/>
  <c r="J107" i="11"/>
  <c r="P107" i="11" s="1"/>
  <c r="I107" i="11"/>
  <c r="P113" i="11"/>
  <c r="P115" i="11" s="1"/>
  <c r="L117" i="11"/>
  <c r="H117" i="11"/>
  <c r="K117" i="11"/>
  <c r="C117" i="11"/>
  <c r="C118" i="11" s="1"/>
  <c r="J117" i="11"/>
  <c r="P117" i="11" s="1"/>
  <c r="I117" i="11"/>
  <c r="J82" i="11"/>
  <c r="P82" i="11" s="1"/>
  <c r="I82" i="11"/>
  <c r="L87" i="11"/>
  <c r="H87" i="11"/>
  <c r="K87" i="11"/>
  <c r="C87" i="11"/>
  <c r="C88" i="11" s="1"/>
  <c r="I87" i="11"/>
  <c r="J72" i="11"/>
  <c r="P72" i="11" s="1"/>
  <c r="I72" i="11"/>
  <c r="L77" i="11"/>
  <c r="H77" i="11"/>
  <c r="K77" i="11"/>
  <c r="C77" i="11"/>
  <c r="C78" i="11" s="1"/>
  <c r="I77" i="11"/>
  <c r="H82" i="11"/>
  <c r="J87" i="11"/>
  <c r="P87" i="11" s="1"/>
  <c r="J102" i="11"/>
  <c r="P102" i="11" s="1"/>
  <c r="I102" i="11"/>
  <c r="L102" i="11"/>
  <c r="H102" i="11"/>
  <c r="K102" i="11"/>
  <c r="L137" i="11"/>
  <c r="H137" i="11"/>
  <c r="O137" i="11" s="1"/>
  <c r="K137" i="11"/>
  <c r="C137" i="11"/>
  <c r="C138" i="11" s="1"/>
  <c r="J137" i="11"/>
  <c r="P137" i="11" s="1"/>
  <c r="P143" i="11"/>
  <c r="P145" i="11" s="1"/>
  <c r="L127" i="11"/>
  <c r="H127" i="11"/>
  <c r="O127" i="11" s="1"/>
  <c r="K127" i="11"/>
  <c r="C127" i="11"/>
  <c r="C128" i="11" s="1"/>
  <c r="J127" i="11"/>
  <c r="P127" i="11" s="1"/>
  <c r="P133" i="11"/>
  <c r="P135" i="11" s="1"/>
  <c r="H112" i="11"/>
  <c r="L112" i="11"/>
  <c r="Q112" i="11" s="1"/>
  <c r="Q113" i="11" s="1"/>
  <c r="Q115" i="11" s="1"/>
  <c r="H122" i="11"/>
  <c r="L122" i="11"/>
  <c r="Q122" i="11" s="1"/>
  <c r="Q123" i="11" s="1"/>
  <c r="Q125" i="11" s="1"/>
  <c r="H132" i="11"/>
  <c r="L132" i="11"/>
  <c r="H142" i="11"/>
  <c r="L142" i="11"/>
  <c r="I112" i="11"/>
  <c r="I122" i="11"/>
  <c r="I132" i="11"/>
  <c r="I142" i="11"/>
  <c r="Q82" i="11" l="1"/>
  <c r="Q83" i="11" s="1"/>
  <c r="Q85" i="11" s="1"/>
  <c r="N52" i="11"/>
  <c r="F82" i="11"/>
  <c r="E82" i="11"/>
  <c r="F132" i="11"/>
  <c r="E132" i="11"/>
  <c r="D132" i="11"/>
  <c r="G132" i="11"/>
  <c r="Q2" i="11"/>
  <c r="Q3" i="11" s="1"/>
  <c r="Q5" i="11" s="1"/>
  <c r="O32" i="11"/>
  <c r="E142" i="11"/>
  <c r="Q142" i="11"/>
  <c r="Q143" i="11" s="1"/>
  <c r="Q145" i="11" s="1"/>
  <c r="G122" i="11"/>
  <c r="O102" i="11"/>
  <c r="O103" i="11" s="1"/>
  <c r="D122" i="11"/>
  <c r="E122" i="11"/>
  <c r="P69" i="11"/>
  <c r="O72" i="11"/>
  <c r="O73" i="11" s="1"/>
  <c r="N132" i="11"/>
  <c r="N133" i="11" s="1"/>
  <c r="G112" i="11"/>
  <c r="D112" i="11"/>
  <c r="F112" i="11"/>
  <c r="Q127" i="11"/>
  <c r="Q128" i="11" s="1"/>
  <c r="Q130" i="11" s="1"/>
  <c r="P123" i="11"/>
  <c r="O52" i="11"/>
  <c r="O53" i="11" s="1"/>
  <c r="D82" i="11"/>
  <c r="M82" i="11" s="1"/>
  <c r="Q102" i="11"/>
  <c r="Q103" i="11" s="1"/>
  <c r="Q105" i="11" s="1"/>
  <c r="G142" i="11"/>
  <c r="N142" i="11" s="1"/>
  <c r="Q132" i="11"/>
  <c r="Q133" i="11" s="1"/>
  <c r="Q135" i="11" s="1"/>
  <c r="P70" i="11"/>
  <c r="O107" i="11"/>
  <c r="O108" i="11" s="1"/>
  <c r="P125" i="11"/>
  <c r="Q42" i="11"/>
  <c r="Q43" i="11" s="1"/>
  <c r="Q45" i="11" s="1"/>
  <c r="O147" i="11"/>
  <c r="O148" i="11" s="1"/>
  <c r="Q72" i="11"/>
  <c r="Q73" i="11" s="1"/>
  <c r="Q75" i="11" s="1"/>
  <c r="O122" i="11"/>
  <c r="O124" i="11" s="1"/>
  <c r="Q137" i="11"/>
  <c r="Q138" i="11" s="1"/>
  <c r="Q140" i="11" s="1"/>
  <c r="N122" i="11"/>
  <c r="N124" i="11" s="1"/>
  <c r="E112" i="11"/>
  <c r="Q77" i="11"/>
  <c r="Q78" i="11" s="1"/>
  <c r="Q80" i="11" s="1"/>
  <c r="Q87" i="11"/>
  <c r="Q88" i="11" s="1"/>
  <c r="Q90" i="11" s="1"/>
  <c r="O117" i="11"/>
  <c r="O118" i="11" s="1"/>
  <c r="O47" i="11"/>
  <c r="O48" i="11" s="1"/>
  <c r="Q52" i="11"/>
  <c r="Q53" i="11" s="1"/>
  <c r="Q55" i="11" s="1"/>
  <c r="Q32" i="11"/>
  <c r="Q33" i="11" s="1"/>
  <c r="Q35" i="11" s="1"/>
  <c r="O92" i="11"/>
  <c r="O94" i="11" s="1"/>
  <c r="Q57" i="11"/>
  <c r="Q58" i="11" s="1"/>
  <c r="Q60" i="11" s="1"/>
  <c r="O57" i="11"/>
  <c r="O59" i="11" s="1"/>
  <c r="Q97" i="11"/>
  <c r="Q98" i="11" s="1"/>
  <c r="Q100" i="11" s="1"/>
  <c r="P60" i="11"/>
  <c r="Q37" i="11"/>
  <c r="Q38" i="11" s="1"/>
  <c r="Q40" i="11" s="1"/>
  <c r="N102" i="11"/>
  <c r="N103" i="11" s="1"/>
  <c r="D142" i="11"/>
  <c r="G82" i="11"/>
  <c r="N82" i="11" s="1"/>
  <c r="M52" i="11"/>
  <c r="D27" i="11"/>
  <c r="G27" i="11"/>
  <c r="E27" i="11"/>
  <c r="F27" i="11"/>
  <c r="D47" i="11"/>
  <c r="G47" i="11"/>
  <c r="F47" i="11"/>
  <c r="E47" i="11"/>
  <c r="O43" i="11"/>
  <c r="O44" i="11"/>
  <c r="D107" i="11"/>
  <c r="G107" i="11"/>
  <c r="F107" i="11"/>
  <c r="E107" i="11"/>
  <c r="D67" i="11"/>
  <c r="G67" i="11"/>
  <c r="F67" i="11"/>
  <c r="E67" i="11"/>
  <c r="O63" i="11"/>
  <c r="O64" i="11"/>
  <c r="D117" i="11"/>
  <c r="G117" i="11"/>
  <c r="F117" i="11"/>
  <c r="E117" i="11"/>
  <c r="D147" i="11"/>
  <c r="G147" i="11"/>
  <c r="F147" i="11"/>
  <c r="E147" i="11"/>
  <c r="O49" i="11"/>
  <c r="F32" i="11"/>
  <c r="E32" i="11"/>
  <c r="D32" i="11"/>
  <c r="G32" i="11"/>
  <c r="D57" i="11"/>
  <c r="G57" i="11"/>
  <c r="F57" i="11"/>
  <c r="E57" i="11"/>
  <c r="F42" i="11"/>
  <c r="E42" i="11"/>
  <c r="G42" i="11"/>
  <c r="D42" i="11"/>
  <c r="O142" i="11"/>
  <c r="O82" i="11"/>
  <c r="P104" i="11"/>
  <c r="P103" i="11"/>
  <c r="P88" i="11"/>
  <c r="P89" i="11"/>
  <c r="P118" i="11"/>
  <c r="P119" i="11"/>
  <c r="D37" i="11"/>
  <c r="G37" i="11"/>
  <c r="F37" i="11"/>
  <c r="E37" i="11"/>
  <c r="N54" i="11"/>
  <c r="N53" i="11"/>
  <c r="D127" i="11"/>
  <c r="G127" i="11"/>
  <c r="F127" i="11"/>
  <c r="E127" i="11"/>
  <c r="O104" i="11"/>
  <c r="P74" i="11"/>
  <c r="P73" i="11"/>
  <c r="D87" i="11"/>
  <c r="G87" i="11"/>
  <c r="F87" i="11"/>
  <c r="E87" i="11"/>
  <c r="P84" i="11"/>
  <c r="P83" i="11"/>
  <c r="Q67" i="11"/>
  <c r="Q68" i="11" s="1"/>
  <c r="Q70" i="11" s="1"/>
  <c r="F92" i="11"/>
  <c r="E92" i="11"/>
  <c r="D92" i="11"/>
  <c r="G92" i="11"/>
  <c r="G2" i="11"/>
  <c r="D2" i="11"/>
  <c r="F2" i="11"/>
  <c r="E2" i="11"/>
  <c r="Q147" i="11"/>
  <c r="Q148" i="11" s="1"/>
  <c r="Q150" i="11" s="1"/>
  <c r="D97" i="11"/>
  <c r="G97" i="11"/>
  <c r="E97" i="11"/>
  <c r="F97" i="11"/>
  <c r="Q27" i="11"/>
  <c r="Q28" i="11" s="1"/>
  <c r="Q30" i="11" s="1"/>
  <c r="O37" i="11"/>
  <c r="P128" i="11"/>
  <c r="P129" i="11"/>
  <c r="O129" i="11"/>
  <c r="O128" i="11"/>
  <c r="P138" i="11"/>
  <c r="P139" i="11"/>
  <c r="O139" i="11"/>
  <c r="O138" i="11"/>
  <c r="O77" i="11"/>
  <c r="O87" i="11"/>
  <c r="Q117" i="11"/>
  <c r="Q118" i="11" s="1"/>
  <c r="Q120" i="11" s="1"/>
  <c r="Q107" i="11"/>
  <c r="Q108" i="11" s="1"/>
  <c r="Q110" i="11" s="1"/>
  <c r="Q47" i="11"/>
  <c r="Q48" i="11" s="1"/>
  <c r="Q50" i="11" s="1"/>
  <c r="Q62" i="11"/>
  <c r="Q63" i="11" s="1"/>
  <c r="Q65" i="11" s="1"/>
  <c r="P64" i="11"/>
  <c r="P63" i="11"/>
  <c r="P54" i="11"/>
  <c r="P53" i="11"/>
  <c r="P28" i="11"/>
  <c r="P29" i="11"/>
  <c r="Q92" i="11"/>
  <c r="Q93" i="11" s="1"/>
  <c r="Q95" i="11" s="1"/>
  <c r="P38" i="11"/>
  <c r="P39" i="11"/>
  <c r="P98" i="11"/>
  <c r="P99" i="11"/>
  <c r="O97" i="11"/>
  <c r="P5" i="11"/>
  <c r="P108" i="11"/>
  <c r="P109" i="11"/>
  <c r="F62" i="11"/>
  <c r="E62" i="11"/>
  <c r="D62" i="11"/>
  <c r="G62" i="11"/>
  <c r="P94" i="11"/>
  <c r="P93" i="11"/>
  <c r="P34" i="11"/>
  <c r="P33" i="11"/>
  <c r="D137" i="11"/>
  <c r="G137" i="11"/>
  <c r="F137" i="11"/>
  <c r="E137" i="11"/>
  <c r="D77" i="11"/>
  <c r="G77" i="11"/>
  <c r="F77" i="11"/>
  <c r="E77" i="11"/>
  <c r="O132" i="11"/>
  <c r="O112" i="11"/>
  <c r="M132" i="11"/>
  <c r="P44" i="11"/>
  <c r="P43" i="11"/>
  <c r="O4" i="11"/>
  <c r="O3" i="11"/>
  <c r="F72" i="11"/>
  <c r="E72" i="11"/>
  <c r="G72" i="11"/>
  <c r="D72" i="11"/>
  <c r="O69" i="11"/>
  <c r="O68" i="11"/>
  <c r="O54" i="11"/>
  <c r="O33" i="11"/>
  <c r="O34" i="11"/>
  <c r="P148" i="11"/>
  <c r="P149" i="11"/>
  <c r="O27" i="11"/>
  <c r="M102" i="11"/>
  <c r="M54" i="11" l="1"/>
  <c r="M53" i="11"/>
  <c r="M55" i="11" s="1"/>
  <c r="N134" i="11"/>
  <c r="M142" i="11"/>
  <c r="O123" i="11"/>
  <c r="N104" i="11"/>
  <c r="N105" i="11" s="1"/>
  <c r="O58" i="11"/>
  <c r="N112" i="11"/>
  <c r="N113" i="11" s="1"/>
  <c r="O74" i="11"/>
  <c r="O75" i="11" s="1"/>
  <c r="O149" i="11"/>
  <c r="O150" i="11" s="1"/>
  <c r="M72" i="11"/>
  <c r="O5" i="11"/>
  <c r="M112" i="11"/>
  <c r="M122" i="11"/>
  <c r="M123" i="11" s="1"/>
  <c r="O119" i="11"/>
  <c r="O109" i="11"/>
  <c r="O110" i="11" s="1"/>
  <c r="O93" i="11"/>
  <c r="O95" i="11" s="1"/>
  <c r="N123" i="11"/>
  <c r="N125" i="11" s="1"/>
  <c r="O55" i="11"/>
  <c r="N2" i="11"/>
  <c r="N3" i="11" s="1"/>
  <c r="M42" i="11"/>
  <c r="M44" i="11" s="1"/>
  <c r="N143" i="11"/>
  <c r="N144" i="11"/>
  <c r="N135" i="11"/>
  <c r="M77" i="11"/>
  <c r="O45" i="11"/>
  <c r="N27" i="11"/>
  <c r="N29" i="11" s="1"/>
  <c r="N137" i="11"/>
  <c r="N138" i="11" s="1"/>
  <c r="P90" i="11"/>
  <c r="M147" i="11"/>
  <c r="M148" i="11" s="1"/>
  <c r="M117" i="11"/>
  <c r="M118" i="11" s="1"/>
  <c r="M67" i="11"/>
  <c r="M107" i="11"/>
  <c r="N47" i="11"/>
  <c r="N48" i="11" s="1"/>
  <c r="O120" i="11"/>
  <c r="M62" i="11"/>
  <c r="M64" i="11" s="1"/>
  <c r="P110" i="11"/>
  <c r="P100" i="11"/>
  <c r="O140" i="11"/>
  <c r="O130" i="11"/>
  <c r="M87" i="11"/>
  <c r="O105" i="11"/>
  <c r="M127" i="11"/>
  <c r="M129" i="11" s="1"/>
  <c r="M37" i="11"/>
  <c r="M38" i="11" s="1"/>
  <c r="N57" i="11"/>
  <c r="N58" i="11" s="1"/>
  <c r="N32" i="11"/>
  <c r="N33" i="11" s="1"/>
  <c r="M113" i="11"/>
  <c r="M114" i="11"/>
  <c r="M97" i="11"/>
  <c r="M2" i="11"/>
  <c r="M3" i="11" s="1"/>
  <c r="M27" i="11"/>
  <c r="M29" i="11" s="1"/>
  <c r="P150" i="11"/>
  <c r="O70" i="11"/>
  <c r="P35" i="11"/>
  <c r="P40" i="11"/>
  <c r="P65" i="11"/>
  <c r="P140" i="11"/>
  <c r="P130" i="11"/>
  <c r="M92" i="11"/>
  <c r="M94" i="11" s="1"/>
  <c r="P75" i="11"/>
  <c r="M134" i="11"/>
  <c r="M133" i="11"/>
  <c r="O35" i="11"/>
  <c r="O79" i="11"/>
  <c r="O78" i="11"/>
  <c r="N97" i="11"/>
  <c r="O83" i="11"/>
  <c r="O84" i="11"/>
  <c r="O65" i="11"/>
  <c r="O133" i="11"/>
  <c r="O134" i="11"/>
  <c r="O89" i="11"/>
  <c r="O88" i="11"/>
  <c r="M104" i="11"/>
  <c r="M103" i="11"/>
  <c r="N72" i="11"/>
  <c r="P45" i="11"/>
  <c r="N77" i="11"/>
  <c r="M137" i="11"/>
  <c r="N62" i="11"/>
  <c r="N83" i="11"/>
  <c r="N84" i="11"/>
  <c r="O99" i="11"/>
  <c r="O98" i="11"/>
  <c r="P30" i="11"/>
  <c r="O60" i="11"/>
  <c r="N87" i="11"/>
  <c r="N127" i="11"/>
  <c r="O125" i="11"/>
  <c r="N37" i="11"/>
  <c r="P120" i="11"/>
  <c r="O143" i="11"/>
  <c r="O144" i="11"/>
  <c r="N42" i="11"/>
  <c r="M57" i="11"/>
  <c r="O50" i="11"/>
  <c r="M84" i="11"/>
  <c r="M83" i="11"/>
  <c r="O29" i="11"/>
  <c r="O28" i="11"/>
  <c r="O113" i="11"/>
  <c r="O114" i="11"/>
  <c r="P95" i="11"/>
  <c r="P55" i="11"/>
  <c r="O39" i="11"/>
  <c r="O38" i="11"/>
  <c r="N92" i="11"/>
  <c r="P85" i="11"/>
  <c r="N55" i="11"/>
  <c r="P105" i="11"/>
  <c r="M32" i="11"/>
  <c r="N147" i="11"/>
  <c r="N117" i="11"/>
  <c r="N67" i="11"/>
  <c r="N107" i="11"/>
  <c r="M47" i="11"/>
  <c r="M74" i="11" l="1"/>
  <c r="M73" i="11"/>
  <c r="M79" i="11"/>
  <c r="M78" i="11"/>
  <c r="M68" i="11"/>
  <c r="M69" i="11"/>
  <c r="M70" i="11" s="1"/>
  <c r="M108" i="11"/>
  <c r="M109" i="11"/>
  <c r="M89" i="11"/>
  <c r="M88" i="11"/>
  <c r="M90" i="11" s="1"/>
  <c r="M99" i="11"/>
  <c r="M98" i="11"/>
  <c r="M119" i="11"/>
  <c r="M144" i="11"/>
  <c r="M143" i="11"/>
  <c r="M145" i="11" s="1"/>
  <c r="M93" i="11"/>
  <c r="M43" i="11"/>
  <c r="M45" i="11" s="1"/>
  <c r="M124" i="11"/>
  <c r="M125" i="11" s="1"/>
  <c r="C125" i="11" s="1"/>
  <c r="S121" i="11" s="1"/>
  <c r="M39" i="11"/>
  <c r="M40" i="11" s="1"/>
  <c r="M63" i="11"/>
  <c r="N139" i="11"/>
  <c r="N140" i="11" s="1"/>
  <c r="N4" i="11"/>
  <c r="M128" i="11"/>
  <c r="M130" i="11" s="1"/>
  <c r="N114" i="11"/>
  <c r="N115" i="11" s="1"/>
  <c r="N28" i="11"/>
  <c r="N30" i="11" s="1"/>
  <c r="N145" i="11"/>
  <c r="M4" i="11"/>
  <c r="M5" i="11" s="1"/>
  <c r="N34" i="11"/>
  <c r="N35" i="11" s="1"/>
  <c r="M149" i="11"/>
  <c r="M150" i="11" s="1"/>
  <c r="N59" i="11"/>
  <c r="N49" i="11"/>
  <c r="N50" i="11" s="1"/>
  <c r="M28" i="11"/>
  <c r="M30" i="11" s="1"/>
  <c r="C55" i="11"/>
  <c r="S51" i="11" s="1"/>
  <c r="M75" i="11"/>
  <c r="O80" i="11"/>
  <c r="M65" i="11"/>
  <c r="O100" i="11"/>
  <c r="M100" i="11"/>
  <c r="M120" i="11"/>
  <c r="M95" i="11"/>
  <c r="N5" i="11"/>
  <c r="N85" i="11"/>
  <c r="O90" i="11"/>
  <c r="O85" i="11"/>
  <c r="M115" i="11"/>
  <c r="N43" i="11"/>
  <c r="N44" i="11"/>
  <c r="N79" i="11"/>
  <c r="N78" i="11"/>
  <c r="N69" i="11"/>
  <c r="N68" i="11"/>
  <c r="N119" i="11"/>
  <c r="N118" i="11"/>
  <c r="O135" i="11"/>
  <c r="M80" i="11"/>
  <c r="M48" i="11"/>
  <c r="M49" i="11"/>
  <c r="N149" i="11"/>
  <c r="N148" i="11"/>
  <c r="O30" i="11"/>
  <c r="M85" i="11"/>
  <c r="O145" i="11"/>
  <c r="M105" i="11"/>
  <c r="C105" i="11" s="1"/>
  <c r="S101" i="11" s="1"/>
  <c r="N60" i="11"/>
  <c r="M110" i="11"/>
  <c r="M135" i="11"/>
  <c r="N93" i="11"/>
  <c r="N94" i="11"/>
  <c r="N89" i="11"/>
  <c r="N88" i="11"/>
  <c r="O115" i="11"/>
  <c r="N39" i="11"/>
  <c r="N38" i="11"/>
  <c r="N63" i="11"/>
  <c r="N64" i="11"/>
  <c r="N109" i="11"/>
  <c r="N108" i="11"/>
  <c r="M34" i="11"/>
  <c r="M33" i="11"/>
  <c r="O40" i="11"/>
  <c r="M58" i="11"/>
  <c r="M59" i="11"/>
  <c r="N129" i="11"/>
  <c r="N128" i="11"/>
  <c r="M138" i="11"/>
  <c r="M139" i="11"/>
  <c r="N73" i="11"/>
  <c r="N74" i="11"/>
  <c r="N99" i="11"/>
  <c r="N98" i="11"/>
  <c r="N110" i="11" l="1"/>
  <c r="C110" i="11" s="1"/>
  <c r="S106" i="11" s="1"/>
  <c r="C5" i="11"/>
  <c r="S1" i="11" s="1"/>
  <c r="C145" i="11"/>
  <c r="S141" i="11" s="1"/>
  <c r="C85" i="11"/>
  <c r="S81" i="11" s="1"/>
  <c r="N70" i="11"/>
  <c r="C70" i="11" s="1"/>
  <c r="S66" i="11" s="1"/>
  <c r="N65" i="11"/>
  <c r="C65" i="11" s="1"/>
  <c r="S61" i="11" s="1"/>
  <c r="M35" i="11"/>
  <c r="C35" i="11" s="1"/>
  <c r="S31" i="11" s="1"/>
  <c r="N80" i="11"/>
  <c r="C80" i="11" s="1"/>
  <c r="S76" i="11" s="1"/>
  <c r="M60" i="11"/>
  <c r="C60" i="11" s="1"/>
  <c r="S56" i="11" s="1"/>
  <c r="C115" i="11"/>
  <c r="S111" i="11" s="1"/>
  <c r="N90" i="11"/>
  <c r="C90" i="11" s="1"/>
  <c r="S86" i="11" s="1"/>
  <c r="C135" i="11"/>
  <c r="S131" i="11" s="1"/>
  <c r="N120" i="11"/>
  <c r="C120" i="11" s="1"/>
  <c r="S116" i="11" s="1"/>
  <c r="N45" i="11"/>
  <c r="C45" i="11" s="1"/>
  <c r="S41" i="11" s="1"/>
  <c r="N100" i="11"/>
  <c r="C100" i="11" s="1"/>
  <c r="S96" i="11" s="1"/>
  <c r="M140" i="11"/>
  <c r="C140" i="11" s="1"/>
  <c r="S136" i="11" s="1"/>
  <c r="N40" i="11"/>
  <c r="C40" i="11" s="1"/>
  <c r="S36" i="11" s="1"/>
  <c r="M50" i="11"/>
  <c r="C50" i="11" s="1"/>
  <c r="S46" i="11" s="1"/>
  <c r="N150" i="11"/>
  <c r="C150" i="11" s="1"/>
  <c r="S146" i="11" s="1"/>
  <c r="C30" i="11"/>
  <c r="S26" i="11" s="1"/>
  <c r="N75" i="11"/>
  <c r="C75" i="11" s="1"/>
  <c r="S71" i="11" s="1"/>
  <c r="N130" i="11"/>
  <c r="C130" i="11" s="1"/>
  <c r="S126" i="11" s="1"/>
  <c r="N95" i="11"/>
  <c r="C95" i="11" s="1"/>
  <c r="S91" i="11" s="1"/>
  <c r="B4" i="9" l="1"/>
  <c r="H20" i="9"/>
  <c r="G81" i="4"/>
  <c r="F81" i="4"/>
  <c r="C81" i="4"/>
  <c r="G71" i="4"/>
  <c r="G132" i="4" s="1"/>
  <c r="M60" i="4"/>
  <c r="M62" i="4" s="1"/>
  <c r="J62" i="4"/>
  <c r="N62" i="4" l="1"/>
  <c r="O62" i="4" s="1"/>
  <c r="B119" i="4" s="1"/>
  <c r="H70" i="4"/>
  <c r="R21" i="11" s="1"/>
  <c r="C21" i="11" s="1"/>
  <c r="R6" i="11"/>
  <c r="C6" i="11" s="1"/>
  <c r="F41" i="4"/>
  <c r="E89" i="4" s="1"/>
  <c r="G100" i="4" s="1"/>
  <c r="G34" i="4"/>
  <c r="G19" i="4"/>
  <c r="G30" i="4" s="1"/>
  <c r="G23" i="4"/>
  <c r="D14" i="5"/>
  <c r="G10" i="4"/>
  <c r="E43" i="7"/>
  <c r="C7" i="7"/>
  <c r="E6" i="7"/>
  <c r="E5" i="7"/>
  <c r="C6" i="7"/>
  <c r="C5" i="7"/>
  <c r="E4" i="7"/>
  <c r="C4" i="7"/>
  <c r="E44" i="7"/>
  <c r="E42" i="7"/>
  <c r="D15" i="6"/>
  <c r="G8" i="4" s="1"/>
  <c r="D16" i="6"/>
  <c r="G9" i="4" s="1"/>
  <c r="D14" i="6"/>
  <c r="G7" i="4" s="1"/>
  <c r="D10" i="5"/>
  <c r="D9" i="5"/>
  <c r="D8" i="5"/>
  <c r="D6" i="5"/>
  <c r="D44" i="5"/>
  <c r="H44" i="4" s="1"/>
  <c r="G92" i="4" s="1"/>
  <c r="G105" i="4" s="1"/>
  <c r="C44" i="5"/>
  <c r="F44" i="4" s="1"/>
  <c r="E92" i="4" s="1"/>
  <c r="E105" i="4" s="1"/>
  <c r="D43" i="5"/>
  <c r="H43" i="4" s="1"/>
  <c r="G91" i="4" s="1"/>
  <c r="G104" i="4" s="1"/>
  <c r="G17" i="1" s="1"/>
  <c r="C43" i="5"/>
  <c r="F43" i="4" s="1"/>
  <c r="E91" i="4" s="1"/>
  <c r="E104" i="4" s="1"/>
  <c r="D42" i="5"/>
  <c r="H42" i="4" s="1"/>
  <c r="G90" i="4" s="1"/>
  <c r="G103" i="4" s="1"/>
  <c r="G16" i="1" s="1"/>
  <c r="C42" i="5"/>
  <c r="F42" i="4" s="1"/>
  <c r="E90" i="4" s="1"/>
  <c r="E103" i="4" s="1"/>
  <c r="D42" i="2"/>
  <c r="C42" i="2"/>
  <c r="D41" i="2"/>
  <c r="C41" i="2"/>
  <c r="D40" i="2"/>
  <c r="B61" i="4" l="1"/>
  <c r="D16" i="5"/>
  <c r="B3" i="9"/>
  <c r="B3" i="12"/>
  <c r="H23" i="9"/>
  <c r="H80" i="12"/>
  <c r="H24" i="9"/>
  <c r="H81" i="12"/>
  <c r="B5" i="12"/>
  <c r="D8" i="8"/>
  <c r="H22" i="9"/>
  <c r="H79" i="12"/>
  <c r="B11" i="1"/>
  <c r="B130" i="4"/>
  <c r="R16" i="11"/>
  <c r="C16" i="11" s="1"/>
  <c r="J17" i="11" s="1"/>
  <c r="P17" i="11" s="1"/>
  <c r="C9" i="7"/>
  <c r="J22" i="11"/>
  <c r="P22" i="11" s="1"/>
  <c r="H22" i="11"/>
  <c r="K22" i="11"/>
  <c r="L22" i="11"/>
  <c r="I22" i="11"/>
  <c r="C22" i="11"/>
  <c r="C23" i="11" s="1"/>
  <c r="B16" i="4"/>
  <c r="B37" i="4"/>
  <c r="B3" i="4"/>
  <c r="H3" i="3"/>
  <c r="G110" i="4"/>
  <c r="G121" i="4" s="1"/>
  <c r="F15" i="1"/>
  <c r="G114" i="4"/>
  <c r="G125" i="4" s="1"/>
  <c r="E113" i="4"/>
  <c r="E124" i="4" s="1"/>
  <c r="F16" i="1"/>
  <c r="E115" i="4"/>
  <c r="E126" i="4" s="1"/>
  <c r="E18" i="1"/>
  <c r="E114" i="4"/>
  <c r="E125" i="4" s="1"/>
  <c r="F17" i="1"/>
  <c r="G113" i="4"/>
  <c r="G124" i="4" s="1"/>
  <c r="B27" i="4"/>
  <c r="B5" i="9"/>
  <c r="G115" i="4"/>
  <c r="G126" i="4" s="1"/>
  <c r="G18" i="1"/>
  <c r="C7" i="11"/>
  <c r="C8" i="11" s="1"/>
  <c r="H7" i="11"/>
  <c r="K7" i="11"/>
  <c r="I7" i="11"/>
  <c r="J7" i="11"/>
  <c r="P7" i="11" s="1"/>
  <c r="L7" i="11"/>
  <c r="G22" i="4"/>
  <c r="G33" i="4" s="1"/>
  <c r="G75" i="4"/>
  <c r="G138" i="4" s="1"/>
  <c r="G21" i="4"/>
  <c r="G32" i="4" s="1"/>
  <c r="G74" i="4"/>
  <c r="G137" i="4" s="1"/>
  <c r="G20" i="4"/>
  <c r="G31" i="4" s="1"/>
  <c r="G73" i="4"/>
  <c r="G136" i="4" s="1"/>
  <c r="G21" i="8" l="1"/>
  <c r="H21" i="8" s="1"/>
  <c r="H34" i="8" s="1"/>
  <c r="B3" i="7"/>
  <c r="B3" i="6"/>
  <c r="L17" i="11"/>
  <c r="H17" i="11"/>
  <c r="K17" i="11"/>
  <c r="C17" i="11"/>
  <c r="C18" i="11" s="1"/>
  <c r="D17" i="11" s="1"/>
  <c r="I17" i="11"/>
  <c r="Q22" i="11"/>
  <c r="Q23" i="11" s="1"/>
  <c r="Q25" i="11" s="1"/>
  <c r="G22" i="11"/>
  <c r="E22" i="11"/>
  <c r="F22" i="11"/>
  <c r="D22" i="11"/>
  <c r="O22" i="11"/>
  <c r="P24" i="11"/>
  <c r="P23" i="11"/>
  <c r="P18" i="11"/>
  <c r="P19" i="11"/>
  <c r="D35" i="5"/>
  <c r="Q7" i="11"/>
  <c r="Q8" i="11" s="1"/>
  <c r="Q10" i="11" s="1"/>
  <c r="O7" i="11"/>
  <c r="O9" i="11" s="1"/>
  <c r="G56" i="4"/>
  <c r="G57" i="4"/>
  <c r="G58" i="4"/>
  <c r="F7" i="11"/>
  <c r="D7" i="11"/>
  <c r="E7" i="11"/>
  <c r="G7" i="11"/>
  <c r="P9" i="11"/>
  <c r="P8" i="11"/>
  <c r="H23" i="8" l="1"/>
  <c r="O8" i="11"/>
  <c r="O10" i="11" s="1"/>
  <c r="F17" i="11"/>
  <c r="Q17" i="11"/>
  <c r="Q18" i="11" s="1"/>
  <c r="Q20" i="11" s="1"/>
  <c r="M22" i="11"/>
  <c r="M23" i="11" s="1"/>
  <c r="E17" i="11"/>
  <c r="M17" i="11" s="1"/>
  <c r="O17" i="11"/>
  <c r="O19" i="11" s="1"/>
  <c r="G17" i="11"/>
  <c r="P25" i="11"/>
  <c r="O24" i="11"/>
  <c r="O23" i="11"/>
  <c r="N22" i="11"/>
  <c r="P20" i="11"/>
  <c r="P10" i="11"/>
  <c r="M7" i="11"/>
  <c r="M9" i="11" s="1"/>
  <c r="N7" i="11"/>
  <c r="H24" i="8" l="1"/>
  <c r="M24" i="11"/>
  <c r="M25" i="11" s="1"/>
  <c r="N17" i="11"/>
  <c r="N19" i="11" s="1"/>
  <c r="O18" i="11"/>
  <c r="O20" i="11" s="1"/>
  <c r="N24" i="11"/>
  <c r="N23" i="11"/>
  <c r="O25" i="11"/>
  <c r="M18" i="11"/>
  <c r="M19" i="11"/>
  <c r="M8" i="11"/>
  <c r="M10" i="11" s="1"/>
  <c r="N8" i="11"/>
  <c r="N9" i="11"/>
  <c r="H35" i="8" l="1"/>
  <c r="R11" i="11" s="1"/>
  <c r="C11" i="11" s="1"/>
  <c r="N18" i="11"/>
  <c r="N20" i="11" s="1"/>
  <c r="N25" i="11"/>
  <c r="C25" i="11" s="1"/>
  <c r="S21" i="11" s="1"/>
  <c r="F70" i="4" s="1"/>
  <c r="M20" i="11"/>
  <c r="N10" i="11"/>
  <c r="C10" i="11" s="1"/>
  <c r="S6" i="11" s="1"/>
  <c r="H12" i="11" l="1"/>
  <c r="K12" i="11"/>
  <c r="L12" i="11"/>
  <c r="J12" i="11"/>
  <c r="P12" i="11" s="1"/>
  <c r="P13" i="11" s="1"/>
  <c r="I12" i="11"/>
  <c r="C12" i="11"/>
  <c r="C13" i="11" s="1"/>
  <c r="D12" i="11" s="1"/>
  <c r="W11" i="11"/>
  <c r="C20" i="11"/>
  <c r="S16" i="11" s="1"/>
  <c r="C38" i="7" s="1"/>
  <c r="I21" i="9"/>
  <c r="Q12" i="11" l="1"/>
  <c r="Q13" i="11" s="1"/>
  <c r="Q15" i="11" s="1"/>
  <c r="E12" i="11"/>
  <c r="M12" i="11" s="1"/>
  <c r="M14" i="11" s="1"/>
  <c r="O12" i="11"/>
  <c r="O14" i="11" s="1"/>
  <c r="F12" i="11"/>
  <c r="P14" i="11"/>
  <c r="P15" i="11" s="1"/>
  <c r="G12" i="11"/>
  <c r="O13" i="11" l="1"/>
  <c r="O15" i="11" s="1"/>
  <c r="M13" i="11"/>
  <c r="M15" i="11" s="1"/>
  <c r="N12" i="11"/>
  <c r="N13" i="11" s="1"/>
  <c r="N14" i="11" l="1"/>
  <c r="N15" i="11" s="1"/>
  <c r="C15" i="11" s="1"/>
  <c r="S11" i="11" s="1"/>
  <c r="C36" i="8" s="1"/>
</calcChain>
</file>

<file path=xl/sharedStrings.xml><?xml version="1.0" encoding="utf-8"?>
<sst xmlns="http://schemas.openxmlformats.org/spreadsheetml/2006/main" count="772" uniqueCount="513">
  <si>
    <t>तपासणी सुची</t>
  </si>
  <si>
    <t>अ.क्र.</t>
  </si>
  <si>
    <t>सादर करावयाचे प्रमाणपत्र / कागदपत्र अर्ज</t>
  </si>
  <si>
    <t>अभिप्राय</t>
  </si>
  <si>
    <t>परिशिष्ट-1</t>
  </si>
  <si>
    <t>परिशिष्ट-ब</t>
  </si>
  <si>
    <t>पंतप्रधान, मुख्यमंत्री तसेच अन्य संस्थेकडुन आर्थिक सहाय्य मिळाले आहे का? असल्यास सविस्तर तपशिल घावा.</t>
  </si>
  <si>
    <t>उपचार घेतलेले रुग्णालय शासनमान्य असल्यास त्याबाबतच्या शासन निर्णयाची प्रत</t>
  </si>
  <si>
    <t>उपचार शासकीय रुग्णालयात घेतले असल्यास तसे प्रमाणपत्र</t>
  </si>
  <si>
    <t>रुग्णालयातून रुग्णास सोडल्याचे प्रमाणपत्र(Discharge Certificate)</t>
  </si>
  <si>
    <t>खरेदी केलेल्या औषधासंबधीच्या पावत्या (A4साईजच्या कागदावर व्यवस्थित चिकटवुन)</t>
  </si>
  <si>
    <t>वैद्यकीय खर्चाची परिगणना</t>
  </si>
  <si>
    <t xml:space="preserve">संदर्भ : सार्वजनिक आरोग्य विभाग,मंत्रालय,मुबंई </t>
  </si>
  <si>
    <t>कर्मचाऱ्याचे नाव</t>
  </si>
  <si>
    <t xml:space="preserve"> </t>
  </si>
  <si>
    <t>रुग्णाचे नाव</t>
  </si>
  <si>
    <t>रुग्णालयातील वास्तव्याचा काळ</t>
  </si>
  <si>
    <t>रुग्णालयाचे नाव</t>
  </si>
  <si>
    <t>आजाराचे नाव</t>
  </si>
  <si>
    <t>तपशील</t>
  </si>
  <si>
    <t>एकुण खर्च</t>
  </si>
  <si>
    <t xml:space="preserve">एकुण खर्च </t>
  </si>
  <si>
    <t xml:space="preserve">ना-देय खर्च </t>
  </si>
  <si>
    <t>-</t>
  </si>
  <si>
    <t>प्रत्यक्ष खर्च (1-2)</t>
  </si>
  <si>
    <t xml:space="preserve">औषधोपचारासाठी अनुज्ञेय खर्चाचे प्रमाण </t>
  </si>
  <si>
    <t>(औषधोपचारावरील प्रत्यक्ष खर्चापौकी प्रतिपुर्तीचे प्रमाण 90%)</t>
  </si>
  <si>
    <t>रुग्णालयात वास्तव्याचे दिवस</t>
  </si>
  <si>
    <t>वास्तव्यातील केलेला खर्च</t>
  </si>
  <si>
    <t>रुग्णालयातील वास्तवयासाठी अनुज्ञेय खर्चाचे प्रमाण</t>
  </si>
  <si>
    <t>वास्तव्याचा प्रकार</t>
  </si>
  <si>
    <t>प्रत्यक्ष खर्च</t>
  </si>
  <si>
    <t>अनुज्ञेय रक्कम</t>
  </si>
  <si>
    <t>देय रक्कम</t>
  </si>
  <si>
    <t>जनरल वॉडर् (सर्वसामान्य कक्ष)</t>
  </si>
  <si>
    <t>जनरल वॉर्ड च्या (सर्वसामान्य कक्षाच्या बाजुला बाथरुम नसलेला कक्ष</t>
  </si>
  <si>
    <t xml:space="preserve">बाथरुमसह स्वतंत्र कक्ष </t>
  </si>
  <si>
    <t xml:space="preserve">बाथरुमसह डबल बेड  कक्ष </t>
  </si>
  <si>
    <t xml:space="preserve">अर्जदाराचे नाव:-                                                                                </t>
  </si>
  <si>
    <t>प्रति,</t>
  </si>
  <si>
    <t>महोदय,</t>
  </si>
  <si>
    <t>टिप:- प्रत्येक रुग्णाकरीता स्वतंत्र नमुना वापरावा.</t>
  </si>
  <si>
    <t>शासकीय कर्मचा-याचे नाव व पदनाम:-</t>
  </si>
  <si>
    <t>कर्मचारी ज्या  कार्यालयात नोकरीस आहे त्या कार्यालयाचे नाव</t>
  </si>
  <si>
    <t>ज्या ठिकाणी रुग्ण आजारी झाला असेल ते ठिकाण:-</t>
  </si>
  <si>
    <t>अमरावती</t>
  </si>
  <si>
    <t>आजाराचे स्वरुप व कालावधी</t>
  </si>
  <si>
    <t>मागणी केलेल्या रकमेचा तपशील, वैद्यकीय अधिकारी देखभाल:-</t>
  </si>
  <si>
    <t xml:space="preserve"> (एक) रोगलक्षणासाठी सल्ला देण्याची फी दयावी-</t>
  </si>
  <si>
    <t xml:space="preserve">अ) ज्या वैद्यकीय अधिका-याचा सल्ला घेतला असेल त्याचे </t>
  </si>
  <si>
    <t xml:space="preserve"> नाव,पदनाम आणि ज्या रुग्णालयाशी किंवा दवाखान्याशी तो   संबधित असेल तर रुग्णालयाचे ,दवाखन्याचे नाव.</t>
  </si>
  <si>
    <t>ब)किती वेळा सल्ला घेण्यात आला ती  संख्या आणि त्याच्या तारखा आणि प्रत्येक सल्ल्यासाठी दिलेली फी</t>
  </si>
  <si>
    <t>क) रुग्णालयाच्या वैद्यकीय अधिका-यांच्या रोगचिकित्सा कक्षात(कन्सल्टिंग रुम)  सल्ला घेण्यात आला ते नमुद करावे.</t>
  </si>
  <si>
    <t xml:space="preserve"> चिकित्साविषयक, अणुजीवशास्त्रीय क्ष- किरणशास्त्रीय किंवा</t>
  </si>
  <si>
    <t>इतर तत्सम चाचण्यासाठी आकारण्यात आलेली फी त्यामध्ये पुढील गोष्टी नमुद कराव्यात</t>
  </si>
  <si>
    <t>अ) ज्या रुग्णालयात किंवा प्रयोगशाळेत चाचण्या घेण्यात</t>
  </si>
  <si>
    <t>आल्या होत्या त्या रुग्णलयाचे किंवा प्रयोगशाळेचे नाव</t>
  </si>
  <si>
    <t>ब) प्राधिकृत वैद्यकीय देखभाल अधिका-याच्या सल्ल्याने चाचणी घेण्यात आली होती किंवा घेण्यात आली असेल तर तशा अर्थाचे प्रमाणपत्र सोबत जोडावे</t>
  </si>
  <si>
    <t>विशेषतज्ञाला किंवा प्राधिकृत वैद्यकीय देखभाल     अधिका-या व्यतरीक्त एखादया अन्य वैद्यकीय अधिका-या ला देण्यात आलेली फी त्यामध्ये पुढील गोष्टी दर्शविण्यात याव्यात)</t>
  </si>
  <si>
    <t>अ) ज्याचा सल्ला घेण्यात आला असेल त्या विशेषज्ञाचे किंवा वैद्यकिय अधिका-याचे नाव व पदनाम व तेा ज्या रुग्णालयाशी संलग्न असेल त्या रुग्णलयाचे नाव</t>
  </si>
  <si>
    <t>ब) किती वेळा सल्ला घेण्यात आला ती संख्या व जेव्हा सल्ला घेण्यात आला ती तारीख व प्रत्येक सल्ल्यासाठी आकारण्यातआलेली फी</t>
  </si>
  <si>
    <t>मागणी केलेली एकुण रक्कम</t>
  </si>
  <si>
    <t>सहपत्रांची यादी</t>
  </si>
  <si>
    <t>शासकीय कर्मचा-याने सही करुन द्यावयाचे प्रतिज्ञापत्र</t>
  </si>
  <si>
    <t xml:space="preserve">मी,याव्दारे जाहीर करतो/करते की,या अर्जामध्ये केलेली निवेदन माझ्या संपुर्ण माहीती प्रमाणे व विश्वासाप्रमाणे खरी असुन त्या व्यक्तीवर वैद्यकीय खर्च करण्यात आला ती व्यक्ती पुर्णपणे माझ्यावर अवलंबुन आहे. </t>
  </si>
  <si>
    <t>अ.क्र</t>
  </si>
  <si>
    <t>परीशिष्ट चार</t>
  </si>
  <si>
    <t>प्रमाणपत्र-क</t>
  </si>
  <si>
    <t>पुढील तक्रारीकरीता</t>
  </si>
  <si>
    <t>दिसुन आलेले प्रमुख लक्षण</t>
  </si>
  <si>
    <t>आवश्यक ती तातडीची तपासणी व तिचे निष्कर्ष</t>
  </si>
  <si>
    <t>रोगनिदान</t>
  </si>
  <si>
    <t xml:space="preserve">                                                                                नोंदणी क्रमांक</t>
  </si>
  <si>
    <t xml:space="preserve">                                                                                रुग्णालयाचे नाव</t>
  </si>
  <si>
    <t>परीशिष्ट पाच</t>
  </si>
  <si>
    <t>प्रमाणपत्र-ड</t>
  </si>
  <si>
    <t>क्ष-किरण छायाचित्र</t>
  </si>
  <si>
    <t>प्रत्येक छतसंद विदयुत लेखासाठी (ईसिजी) रुपये        प्रमाणे छतसंद विदयुतलेखाचा खर्च</t>
  </si>
  <si>
    <t>वार्ड</t>
  </si>
  <si>
    <t>दर</t>
  </si>
  <si>
    <t>दिवस</t>
  </si>
  <si>
    <t>एकुण रुपये</t>
  </si>
  <si>
    <t>जनरल वार्ड(सामान्य कक्ष)</t>
  </si>
  <si>
    <t>जनरल वार्डच्या बाजुला बाथरुम नसलेला कक्ष</t>
  </si>
  <si>
    <t>बाथरुमसह स्वतंत्र कक्ष</t>
  </si>
  <si>
    <t>बाथरुमसह डबल बेडचा कक्ष</t>
  </si>
  <si>
    <t>बाथरुमसह वातानुकुलित कक्ष</t>
  </si>
  <si>
    <t>अतिदक्षता कक्ष(आय.सि.यु)</t>
  </si>
  <si>
    <t>कुटुंब मर्यादा प्रमाणपत्र</t>
  </si>
  <si>
    <t>कुटुंबातील व्यक्तीचे नाव</t>
  </si>
  <si>
    <t>जन्म दिनांक</t>
  </si>
  <si>
    <t>नाते</t>
  </si>
  <si>
    <t>पत्नी</t>
  </si>
  <si>
    <t>डॉ. पत्ता</t>
  </si>
  <si>
    <t>कार्यालयाचे नाव</t>
  </si>
  <si>
    <t>कुटुंबाचा तपशिल</t>
  </si>
  <si>
    <t>जन्मतारीख</t>
  </si>
  <si>
    <t>पृष्ठ क्रमांक</t>
  </si>
  <si>
    <t>अ. क्र.</t>
  </si>
  <si>
    <t>लागु नाही.</t>
  </si>
  <si>
    <t>सोबत जोडले आहे.</t>
  </si>
  <si>
    <t>स्वाक्षरी</t>
  </si>
  <si>
    <t>परीशिष्ट -एक</t>
  </si>
  <si>
    <t xml:space="preserve">, </t>
  </si>
  <si>
    <t>1)      कामाचे ठिकाण:-</t>
  </si>
  <si>
    <t>2)     प्रत्यक्ष निवासस्थानाचा पत्ता:-</t>
  </si>
  <si>
    <t>वित्तीय नियमांमध्ये व्याख्या केल्याप्रमाणे शासकीय कर्मचा-यांचे वेतन आणि वित्तलब्धी स्वतंत्रपणे दर्शविण्यात याव्यात:-</t>
  </si>
  <si>
    <t xml:space="preserve">मुळ वेतन </t>
  </si>
  <si>
    <t xml:space="preserve"> ग्रेड पे </t>
  </si>
  <si>
    <t xml:space="preserve"> महागाई भत्ता </t>
  </si>
  <si>
    <t xml:space="preserve"> घरभाडे </t>
  </si>
  <si>
    <t xml:space="preserve"> पुरकभत्ता </t>
  </si>
  <si>
    <t>कार्यालयाचे संपुर्ण नाव व पत्ता</t>
  </si>
  <si>
    <t>अधिकारी / कर्मचाऱ्‍याचा पत्ता</t>
  </si>
  <si>
    <t>स्व:ता</t>
  </si>
  <si>
    <t>मुलगा</t>
  </si>
  <si>
    <t>मुलगी</t>
  </si>
  <si>
    <t>आई</t>
  </si>
  <si>
    <t>वडील</t>
  </si>
  <si>
    <t>आणि शासकीय कर्मचा-याशी त्याचेशी नाते:-</t>
  </si>
  <si>
    <t>टिप :- मुलांच्या बाबतीत वयसुध्दा नमुद करावे</t>
  </si>
  <si>
    <t xml:space="preserve"> ते </t>
  </si>
  <si>
    <t xml:space="preserve">  इतका होता व त्याचा तपशील नमुना ड मध्ये देण्यात आला आहे.याव्दारे असे प्रमाणित करण्यात येतेकी,तातडीच्या उपचारानंतर रुग्णाला पुढील उपचाराकरीता प्राधिकृत वैदयकीय देखभाल अधिका-यास भेटण्याचा सल्ला देण्यात आला होता.</t>
  </si>
  <si>
    <t xml:space="preserve">उपचाराकरीता झालेला एकुण खर्च (जोडपत्र-ड)                         </t>
  </si>
  <si>
    <t xml:space="preserve">  येथे </t>
  </si>
  <si>
    <t xml:space="preserve"> या पदावर नोकरीस असलेल्या व </t>
  </si>
  <si>
    <t xml:space="preserve"> यांच्यावर /हिच्यावर </t>
  </si>
  <si>
    <t xml:space="preserve">याव्दारे असे प्रमाणित करण्यात येते की  </t>
  </si>
  <si>
    <t xml:space="preserve"> या पत्यावर राहणा-या </t>
  </si>
  <si>
    <t xml:space="preserve"> पर्यन्त तातडीने उपचार करण्याची गरज असलेला रुग्ण म्हणुन </t>
  </si>
  <si>
    <t xml:space="preserve"> यांनी पुढील उपचार केले होते.</t>
  </si>
  <si>
    <t>डॉक्टरचा पत्ता व रजिस्ट्रेशन क्रमांक व दिनांक</t>
  </si>
  <si>
    <t>रूग्णालयाचे नाव</t>
  </si>
  <si>
    <t xml:space="preserve">रूग्णालयात दाखल केल्याची तारीख </t>
  </si>
  <si>
    <t xml:space="preserve">रूग्णालयात घरी पाठविल्याची तारीख  </t>
  </si>
  <si>
    <t>रूग्णालयाचा नोंदणी क्रमांक व दिनांक</t>
  </si>
  <si>
    <t xml:space="preserve">   प्रमाणपत्र</t>
  </si>
  <si>
    <t xml:space="preserve"> दिनांक </t>
  </si>
  <si>
    <t xml:space="preserve"> पर्यंत </t>
  </si>
  <si>
    <t xml:space="preserve"> यांच्यावर </t>
  </si>
  <si>
    <t xml:space="preserve"> वय  </t>
  </si>
  <si>
    <t>वास्तव्य प्रमाणपत्र</t>
  </si>
  <si>
    <t xml:space="preserve"> ह्यांनी </t>
  </si>
  <si>
    <t xml:space="preserve"> या कालावधीत</t>
  </si>
  <si>
    <t xml:space="preserve"> या रुग्णालयात खालीलप्रमाणे नमुद केलेल्या कक्षात दाखल असुन औषधोपचार घेतला आहे. </t>
  </si>
  <si>
    <t>ही कोणत्याही केन्द्र /राज्य / निमशासकीय अगर जेथे वैद्यकीय खर्च प्रतिपुर्तीच्या सोयी सवलती उपलब्ध आहेत,अशा प्राधिकरण्याच्या सेवेत कार्यरत नाही च पुर्णपणे माझ्यावरच अवलंबुन आहेत.</t>
  </si>
  <si>
    <t>शेरा</t>
  </si>
  <si>
    <t>प्रतिपूर्ती दाव्याचे प्रमाणपत्र</t>
  </si>
  <si>
    <t>हमीपत्र</t>
  </si>
  <si>
    <t xml:space="preserve"> असे कळवितो / कळविते की, या अपघाताबाबत मी नुकसान भरपाईचा दावा केला आहे / नाही तो मंजूर झालस त्यामध्यून वैद्यकीय खर्चाची प्रतिपूर्तीची रक्कम भरून देईन.</t>
  </si>
  <si>
    <t xml:space="preserve"> हे सर्वस्वी माझ्यावरच अवलंबुन आहे ते कोणत्याही शासकीय अथवा निमशासकीय किंवा खाजगी कंपनीत नोकरीस नव्हती व तीस / त्यास  ते कोणत्याही प्रकारे निवृत्ती वेतन घेत नाही. तसेच कोणताही वैद्यकीय प्रतिपुर्ती खर्च कोणत्याही प्रकारे घेत नव्हती / नव्हते अथवा घेत नाही.</t>
  </si>
  <si>
    <t xml:space="preserve">अवलंबिता प्रमाणपत्र </t>
  </si>
  <si>
    <t>(जोडीदाराव्यतिरिक्त इतर पात्र नातेवाईकांसाठी)</t>
  </si>
  <si>
    <t>औषधांची यादी</t>
  </si>
  <si>
    <t>परिशिष्ट सहा</t>
  </si>
  <si>
    <t>(केवळ मधुमेह झालेल्या रूग्णावर उपचार केले असताना द्यावयाचे प्रमाणपत्र)</t>
  </si>
  <si>
    <t>त्यांच्या आजाराचे दिनांक                रोजी निदान झाले.</t>
  </si>
  <si>
    <t xml:space="preserve">बिल.नंबर व दिनांक </t>
  </si>
  <si>
    <t>औषधाचे नांव</t>
  </si>
  <si>
    <t>कॅटेगरी</t>
  </si>
  <si>
    <t>रक्कम रूपये</t>
  </si>
  <si>
    <t>आंतररूग्ण कालावधी दिनांक</t>
  </si>
  <si>
    <t xml:space="preserve">रुग्णाचे नाव :- </t>
  </si>
  <si>
    <t xml:space="preserve"> डॉक्टरचे नाव :- </t>
  </si>
  <si>
    <t>TOTAL</t>
  </si>
  <si>
    <t>TOTAL in Round</t>
  </si>
  <si>
    <t xml:space="preserve"> thousand</t>
  </si>
  <si>
    <t xml:space="preserve"> thousand </t>
  </si>
  <si>
    <t>X</t>
  </si>
  <si>
    <t xml:space="preserve">Rs </t>
  </si>
  <si>
    <t xml:space="preserve"> Only</t>
  </si>
  <si>
    <t xml:space="preserve"> hundred</t>
  </si>
  <si>
    <t xml:space="preserve"> hundred </t>
  </si>
  <si>
    <t xml:space="preserve"> lac</t>
  </si>
  <si>
    <t xml:space="preserve"> lac </t>
  </si>
  <si>
    <t xml:space="preserve"> crore</t>
  </si>
  <si>
    <t xml:space="preserve"> crore </t>
  </si>
  <si>
    <t>one</t>
  </si>
  <si>
    <t xml:space="preserve"> /-  </t>
  </si>
  <si>
    <t>two</t>
  </si>
  <si>
    <t>three</t>
  </si>
  <si>
    <t>four</t>
  </si>
  <si>
    <t>five</t>
  </si>
  <si>
    <t>six</t>
  </si>
  <si>
    <t>seven</t>
  </si>
  <si>
    <t>eight</t>
  </si>
  <si>
    <t>nine</t>
  </si>
  <si>
    <t>ten</t>
  </si>
  <si>
    <t>eleven</t>
  </si>
  <si>
    <t>twelve</t>
  </si>
  <si>
    <t>thirteen</t>
  </si>
  <si>
    <t>fourteen</t>
  </si>
  <si>
    <t>fifteen</t>
  </si>
  <si>
    <t>sixteen</t>
  </si>
  <si>
    <t>seventeen</t>
  </si>
  <si>
    <t>eighteen</t>
  </si>
  <si>
    <t>ninteen</t>
  </si>
  <si>
    <t>twenty</t>
  </si>
  <si>
    <t>twenty one</t>
  </si>
  <si>
    <t>twenty two</t>
  </si>
  <si>
    <t>twenty three</t>
  </si>
  <si>
    <t>twenty four</t>
  </si>
  <si>
    <t>twenty five</t>
  </si>
  <si>
    <t>twenty six</t>
  </si>
  <si>
    <t>twenty seven</t>
  </si>
  <si>
    <t>twenty eight</t>
  </si>
  <si>
    <t>twenty nine</t>
  </si>
  <si>
    <t>thirty</t>
  </si>
  <si>
    <t>thirty one</t>
  </si>
  <si>
    <t>thirty two</t>
  </si>
  <si>
    <t>thirty three</t>
  </si>
  <si>
    <t>thirty four</t>
  </si>
  <si>
    <t>thirty five</t>
  </si>
  <si>
    <t>thirty six</t>
  </si>
  <si>
    <t>thirty seven</t>
  </si>
  <si>
    <t>thirty eight</t>
  </si>
  <si>
    <t>thirty nine</t>
  </si>
  <si>
    <t>fourty</t>
  </si>
  <si>
    <t>fourty one</t>
  </si>
  <si>
    <t>fourty two</t>
  </si>
  <si>
    <t>fourty three</t>
  </si>
  <si>
    <t>fourty four</t>
  </si>
  <si>
    <t>fourty five</t>
  </si>
  <si>
    <t>fourty six</t>
  </si>
  <si>
    <t>fourty seven</t>
  </si>
  <si>
    <t>fourty eight</t>
  </si>
  <si>
    <t>fourty nine</t>
  </si>
  <si>
    <t>fifty</t>
  </si>
  <si>
    <t>fifty one</t>
  </si>
  <si>
    <t>fifty two</t>
  </si>
  <si>
    <t>fifty three</t>
  </si>
  <si>
    <t>fifty four</t>
  </si>
  <si>
    <t>fifty five</t>
  </si>
  <si>
    <t>fifty six</t>
  </si>
  <si>
    <t>fifty seven</t>
  </si>
  <si>
    <t>fifty eight</t>
  </si>
  <si>
    <t>fifty nine</t>
  </si>
  <si>
    <t>sixty</t>
  </si>
  <si>
    <t>sixty one</t>
  </si>
  <si>
    <t>sixty two</t>
  </si>
  <si>
    <t>sixty three</t>
  </si>
  <si>
    <t>sixty four</t>
  </si>
  <si>
    <t>sixty five</t>
  </si>
  <si>
    <t>sixty six</t>
  </si>
  <si>
    <t>sixty seven</t>
  </si>
  <si>
    <t>sixty eight</t>
  </si>
  <si>
    <t>sixty nine</t>
  </si>
  <si>
    <t>seventy</t>
  </si>
  <si>
    <t>seventy one</t>
  </si>
  <si>
    <t>seventy two</t>
  </si>
  <si>
    <t>seventy three</t>
  </si>
  <si>
    <t>seventy four</t>
  </si>
  <si>
    <t>seventy five</t>
  </si>
  <si>
    <t>seventy six</t>
  </si>
  <si>
    <t>seventy seven</t>
  </si>
  <si>
    <t>seventy eight</t>
  </si>
  <si>
    <t>seventy nine</t>
  </si>
  <si>
    <t>eighty</t>
  </si>
  <si>
    <t>eighty one</t>
  </si>
  <si>
    <t>eighty two</t>
  </si>
  <si>
    <t>eighty three</t>
  </si>
  <si>
    <t>eighty four</t>
  </si>
  <si>
    <t>eighty five</t>
  </si>
  <si>
    <t>eighty six</t>
  </si>
  <si>
    <t>eighty seven</t>
  </si>
  <si>
    <t>eighty eight</t>
  </si>
  <si>
    <t>eighty nine</t>
  </si>
  <si>
    <t>ninty</t>
  </si>
  <si>
    <t>ninty one</t>
  </si>
  <si>
    <t>ninty two</t>
  </si>
  <si>
    <t>ninty three</t>
  </si>
  <si>
    <t>ninty four</t>
  </si>
  <si>
    <t>ninty five</t>
  </si>
  <si>
    <t>ninty six</t>
  </si>
  <si>
    <t>ninty seven</t>
  </si>
  <si>
    <t>ninty eight</t>
  </si>
  <si>
    <t>ninty nine</t>
  </si>
  <si>
    <t>one hundred</t>
  </si>
  <si>
    <t>दिनांक:-</t>
  </si>
  <si>
    <t xml:space="preserve">   मी / माझे नातेवाईक ॥॥॥॥॥।.  (पत्नी)  हिस  /हयास दिनांक 26.9.12 ते दिनांक 2.10.12  पर्यन्त दवाखान्यात दाखल केले होते .सदर बाबतचे वैद्यकीय देयक खर्चासाठी आपल्याकडे सादर करीत आहे. तरी सदरचे वैद्यकीय देयक पारीत होणेस नम्र विनंती        </t>
  </si>
  <si>
    <t xml:space="preserve">              यांचे / यांची श्री/श्रीमती                (पती/पत्नी/मुलगा/मुलगी/आई/वडील/भाऊ/बहीण )            या कार्यालयाचे पत्र क्रमांक का-4(1)/वै.न.जगताप/2017 दिनांक  विभागाचे कर्मचारी हे माझ्या वैद्यकीय सल्ला कक्षात / रुग्णालयात मधुमेह या रोगावर उपचार घेत असून दि.                पासून            पर्यंतच्या कालावधीत त्यांच्या रोगांची प्रारंभिक अवस्था असतांना त्यावर उपचार करण्यासाठी त्यांना           वैगरे औषधी देण्यात आली नव्हती / होती उपरोक्त रुग्णची प्रकृती गंभीर झाल्यामुळे त्यास रुग्णालयात ठेवणे भाग पडले.</t>
  </si>
  <si>
    <t xml:space="preserve"> यांचे / यांची श्री/श्रीमती </t>
  </si>
  <si>
    <t xml:space="preserve">रुग्णाचे नाव </t>
  </si>
  <si>
    <t>त्यांच्या आजाराचे दिनांक  ------------------  रोजी निदान झाले.</t>
  </si>
  <si>
    <t>पती</t>
  </si>
  <si>
    <t xml:space="preserve">भाऊ </t>
  </si>
  <si>
    <t>बहीण</t>
  </si>
  <si>
    <t>स्वत:</t>
  </si>
  <si>
    <t>शासन निर्णय सार्वजनिक आरोग्य विभाग क्रमांक एमएजी. 2005 / 9/ प्र.क्र .1/ आरोग्य 3, दिनांक 11 मार्च 2005 नुसार वैद्यकीय खर्चाच्या प्रतिपुर्तीसाठी सादर करावयाच्या कागदपत्रांची तपासणी सूची.</t>
  </si>
  <si>
    <t>वैद्यकीय खर्चाच्या प्रतिपुर्तीची परिगणना (शासनमान्य)  रुग्णालयातील उपचार असल्यास त्याप्रमाणे परिगणना करावी.ना-देय खर्चाचा तपशील स्वतंत्रपणे दर्शवून तो औषधेापचारांच्या खर्चामधुन वजा करुन त्याप्रमाणे परिगणना करावी.</t>
  </si>
  <si>
    <t>शासकीय कर्मचाऱ्याचा वैद्यकीय प्रतिपुर्तीसाठीचा अर्ज. (दिनांकासह) (कार्यालयाने विहित मुदतीत मागणी केल्याचे प्रमाणित करणे आवश्यक)</t>
  </si>
  <si>
    <t>सर ज.जी. समुह रुग्णालये , मुंबई/ ससुन सर्वोपचार रुग्णालय,पुणे /जिल्हा शल्य चिकित्सकांचे प्रमाणपत्र, आजाराचे नाव व शासन निर्णय दिनांक 19 मार्च 2005 मधील आजाराचा क्रमांक (प्रमाणपत्रावर डॉक्टरांचे नाव, सही व शिक्का असने आवश्यक राहील.)</t>
  </si>
  <si>
    <t>नमुना "क" (रुग्णालयाच्या डॉक्टरांचे नाव व रुग्णालयाचा नोंदणी क्रमांक असणे आवश्यक )</t>
  </si>
  <si>
    <t>नमुना "ड" (रुग्णालयाच्या डॉक्टरांचे नाव व रुग्णालयाचा नोंदणी क्रमांक असणे आवश्यक )</t>
  </si>
  <si>
    <t>उपचांराची तातडी असल्याबाबतचे रुग्णालयाचे प्रमाणपत्र (रुग्णालयाच्या डॉक्टरांचे नाव व रुग्णालयाचा नोंदणी क्रमांक असणे आवश्यक )</t>
  </si>
  <si>
    <t>औषधांमध्ये मद्यार्क / अल्कोहोल / टॅानिक अथवा अन्न घटक नसल्याबाबतचे रुग्णालयाचे प्रमाणपत्र. (रुग्णालयाच्या डॅाक्टरांचे नाव व  नोंदणी क्रमांक असणे आवश्यक)</t>
  </si>
  <si>
    <t>आवश्यक साधने व उपकरणे नवी वापरली असल्याबाबत व त्याचा पुनर्वापर होणार नसल्याचे रुग्णालयाचे प्रमाणपत्र. (आवश्यकतेप्रमाणे नर्सिगबाबत  रुग्णालयाच्या डॅाक्टरांचे प्रमाणपत्र (रुग्णालयाच्या डॉक्टरांचे नावं व रुग्णालयाचा नोंदणी क्रमांक असणे आवश्यक)</t>
  </si>
  <si>
    <t>रुग्णालयातील वास्तव्याबाबतचे प्रमाणपत्र.(रुग्णालयाच्या डॉक्टरांचे नाव व रुग्णालयाचा नेांदणी क्रमांक असणे आवश्यक )</t>
  </si>
  <si>
    <t>कुटुंब मर्यादा प्रमाणपत्र (कार्यालय प्रमुखाने स्वाक्षांकित केलेले )</t>
  </si>
  <si>
    <t>आवश्यकतेप्रमाणे कुटुंबनियेाजन शस्त्रक्रिया प्रमाणपत्र (कार्यालय प्रमुखाने स्वाक्षांकित केलेले)</t>
  </si>
  <si>
    <t>अवलंबिता प्रमाणपत्र रुग्ण व्यक्ती व वैवाहीक जोडीदार यांचे शासकीय/निमशासकीय कार्यालयात नोकरीस असल्यास (कार्यालय प्रमुखाने स्वाक्षांकित केलेले ) (रेशनकार्डच्या प्रमाणीत प्रतीसह )</t>
  </si>
  <si>
    <t>आवश्यकतेप्रमाणे पती /पत्नी /रुग्ण यांनी वैद्यकीय खर्चाच्या प्रतिपुर्तीचा दावा केला नसल्याचे प्रमाणपत्र (कार्यालय प्रमुखाने  स्वाक्षांकित केलेले)</t>
  </si>
  <si>
    <t>आवश्यकतेप्रमाणे कुटुंब म्हणुन सासु-सासरे अथवा आई-वडील यांची निवड केल्याचे प्रमाणपत्र (कार्यालय प्रमुखाने स्वाक्षांकित केलेले)</t>
  </si>
  <si>
    <t>मधुमेही रुग्णाबाबत परिशिष्ट-6 मधिल प्रमाणपत्र (सक्षम वैद्यकीय अधिकाऱ्याने स्वाक्षांकित केलेले )</t>
  </si>
  <si>
    <t>रुग्ण सेवानिवृत्त असल्यास आवश्यकतेप्रमाणे सेवानिवृत्ती वेतन प्रमाणपत्र (कार्यालय प्रमुखाने स्वाक्षांकित केलेले )</t>
  </si>
  <si>
    <t>आवश्यकतेप्रमाणे प्रसुतीसंदर्भात विहित मुदतीत शासकीय रुग्णालयात नांव नेांदविल्याचे प्रमाणपत्र (कार्यालय प्रमुखाने स्वाक्षांकित केलेले.)</t>
  </si>
  <si>
    <t>आवश्यकतेप्रमाणे मोटार अपघात दाव्यासंदर्भात नुकसान भरपाईची रक्कम मिळाल्यास त्यातुन वैद्यकीय खर्चाची प्रतिपुर्ती भरुन देण्याचे हमीपत्र (कार्यालय प्रमुखाने स्वाक्षांकित केलेले)</t>
  </si>
  <si>
    <t>रुग्ण व्यक्तीला अपघात झाला असल्यास प्रथम खबरी अहवालाची प्रत (कार्यालय प्रमुखाने स्वाक्षांकित केलेले)</t>
  </si>
  <si>
    <t>अर्जदाराचे वेतन प्रमाणपत्र (कार्यालय प्रमुखाने स्वाक्षांकित केलेले)</t>
  </si>
  <si>
    <t xml:space="preserve">औषधांची यादी </t>
  </si>
  <si>
    <t>रुग्णालयाने / डॉक्टरांनी सुचविलेल्या औषधांची/ चाचण्यांची कागदपत्रे, अहवाल व पावत्या (A4साईजच्या कागदावर व्यवस्थित चिकटवुन)</t>
  </si>
  <si>
    <t>रुग्णाच्या वास्तच्याच्या ठिकाणापासुन दुरवरच्या खाजगी रुग्णालयात उपचार का घेतले असल्यास जवळच्या शासकीय वा खाजगी रुग्णालयात उपचार का घेतले नाहीत याबाबत मागणीकर्त्याची कारणमिमांसा व त्यासंदर्भात कार्यालय प्रमुखाचे अभिप्राय.</t>
  </si>
  <si>
    <t>गंभिररित्या आजारी असल्या कारणाने त्यांना अतितात्काळरित्या रुग्णालयात दाखल करण्यात आले हेाते.</t>
  </si>
  <si>
    <t>गंभिररित्या आजारी असल्या कारणाने त्यांना अतितात्काळ रित्या रुग्णालयात दाखल केले असता, त्यांना दिलेल्या औषधांमध्ये मदयार्क, अल्कोहेाल, टॅानीक अथवा प्राथिमिक अन्न घटक या औषधंचा समावेश केलेला नाही.</t>
  </si>
  <si>
    <t>यांच्या वर केलेल्या खर्चाची प्रतिपुर्ती प्रंतप्रधान सहाय्यता निधी / मुख्यमंत्री सहाय्यता निधी/स्वयंसेवा सामाजिक संस्था / मेडीक्लेम पॉलीसी कंपनी इत्यादी मार्फत आर्थीक अर्थसहाय्य घेतले नाही. या संबधीची मागणी भविष्यात वर नमुद केल्या प्रमाणे करणार नाही.</t>
  </si>
  <si>
    <t>शासन निर्णय क्रमांक एमएजी. 2005/9/ प्र.क्र.1/आरोग्य-3 दिनांक 11 मार्च 2005</t>
  </si>
  <si>
    <t xml:space="preserve"> प्रथम </t>
  </si>
  <si>
    <t>होय</t>
  </si>
  <si>
    <t xml:space="preserve">( औषधांची सुची व रोखीच्या पावत्या जोडण्यात याव्यात, </t>
  </si>
  <si>
    <t xml:space="preserve"> येथे सद्या कार्यरत आहे.</t>
  </si>
  <si>
    <t xml:space="preserve"> प्रथम                                              </t>
  </si>
  <si>
    <t>कुटुबांतील व्यक्तीची संख्या म्हणजेच 16.8.1968 रोजी आणि त्यानंतर जिवंत असलेली मुले (नाव व जन्मतारखा नमुद कराव्यात . तीन किंवा तीनपेक्षा अधिक मुले असल्यास संतती नियमन प्रमाणपत्र जोडावे.)</t>
  </si>
  <si>
    <t>, Registration No</t>
  </si>
  <si>
    <t xml:space="preserve">दररोज रुपये </t>
  </si>
  <si>
    <t xml:space="preserve"> या दराने</t>
  </si>
  <si>
    <t xml:space="preserve"> दिवसाचा रुग्णालयात  ठेवल्याचा खर्च</t>
  </si>
  <si>
    <t xml:space="preserve"> पर्यन्त एकुण </t>
  </si>
  <si>
    <t>(ब)औषधे :-  औषधाची यादी स्वतंत्र जोडलेली आहे. त्या औषधाची किंमत</t>
  </si>
  <si>
    <t>एकुण (अ)</t>
  </si>
  <si>
    <t>एकुण (ब)</t>
  </si>
  <si>
    <t>एकुण बेरीज (अ+ब) =</t>
  </si>
  <si>
    <t>एकुण रक्कम पुर्णांकात</t>
  </si>
  <si>
    <t>:-</t>
  </si>
  <si>
    <t>अतिदक्षता कक्ष (I.C.U)</t>
  </si>
  <si>
    <t>Total</t>
  </si>
  <si>
    <t>क)सल्ला रुग्णालयात किंवा विशेषज्ञाच्या किंवा वैदयकीय अधिका-यांच्या रोगचिकीत्सा कक्षात(कन्सल्टिंग रुम) किंवा रुग्णाच्या निवासस्थानी घेण्यात आला होता किंवा कसे?</t>
  </si>
  <si>
    <t>ड)त्या प्रातांच्या मुख्य प्रशासकीय वैदयकीय अधिका-यांच्या सल्ला घेण्यात आला असेल तर तशा अर्थाचे प्रमाणपत्र</t>
  </si>
  <si>
    <t>बाथरुमसह वातानुकूलीत कक्ष (विमान प्रवास सवलत अनुज्ञेय असलेल्या कर्मचाऱ्यासांटी )</t>
  </si>
  <si>
    <r>
      <t xml:space="preserve">बाथरुमसह वातानुकूलीत कक्ष </t>
    </r>
    <r>
      <rPr>
        <sz val="8"/>
        <color theme="1"/>
        <rFont val="DVOT-SurekhMR"/>
      </rPr>
      <t>(विमान प्रवास सवलत अनुज्ञेय असलेल्या कर्मचाऱ्यासांटी )</t>
    </r>
  </si>
  <si>
    <t xml:space="preserve">    नामागणी प्रमाणपत्र</t>
  </si>
  <si>
    <t xml:space="preserve">आई </t>
  </si>
  <si>
    <t xml:space="preserve"> वाहन भत्ता  </t>
  </si>
  <si>
    <t xml:space="preserve">            मी </t>
  </si>
  <si>
    <t xml:space="preserve"> / यांना </t>
  </si>
  <si>
    <t xml:space="preserve">स्वाक्षरी                                                                </t>
  </si>
  <si>
    <t>ठिकाण :- अमरावती</t>
  </si>
  <si>
    <t xml:space="preserve"> यांची /यांचा,पत्नी/पती/मुलगा /मुलगी /वडील /आई /बहीण /भाउ श्री./ श्रीमती. रुग्णाचे नाव </t>
  </si>
  <si>
    <t xml:space="preserve"> अंतरूग्ण म्हणून उपचार करण्यात आला, उपचार कालावधीत नर्सिंग सेवा अत्याआवश्यक होती.</t>
  </si>
  <si>
    <t>ब</t>
  </si>
  <si>
    <r>
      <t>टीप</t>
    </r>
    <r>
      <rPr>
        <sz val="12"/>
        <color theme="1"/>
        <rFont val="DVOT-Surekh"/>
      </rPr>
      <t xml:space="preserve"> : अभिप्राय या रकान्यात संबंधित माहिती नमुद करावी. प्रमाणपत्र /कागदपत्र सोबत जोडली असल्यास "सोबत जोडले आहे " किवा लागु नसल्यास "लागु नाही " असे अभिप्राय नमुद करावेत.</t>
    </r>
  </si>
  <si>
    <r>
      <rPr>
        <b/>
        <sz val="12"/>
        <color theme="1"/>
        <rFont val="DVOT-Surekh"/>
      </rPr>
      <t>(दोन)</t>
    </r>
    <r>
      <rPr>
        <sz val="12"/>
        <color theme="1"/>
        <rFont val="DVOT-Surekh"/>
      </rPr>
      <t xml:space="preserve"> रोग निदान करतांना करण्यात आलेला त्या विकृत</t>
    </r>
  </si>
  <si>
    <r>
      <rPr>
        <b/>
        <sz val="12"/>
        <color theme="1"/>
        <rFont val="DVOT-Surekh"/>
      </rPr>
      <t>(तिन)</t>
    </r>
    <r>
      <rPr>
        <sz val="12"/>
        <color theme="1"/>
        <rFont val="DVOT-Surekh"/>
      </rPr>
      <t xml:space="preserve"> बाजारातुन खरेदी केलेल्या औषधंचा खर्च:</t>
    </r>
  </si>
  <si>
    <t xml:space="preserve">     परिमाण          एकुण प्र. दिवस</t>
  </si>
  <si>
    <t>रुग्ण नोकरीवर आहे काय?</t>
  </si>
  <si>
    <t xml:space="preserve"> असे कळवितो / कळविते की, </t>
  </si>
  <si>
    <t xml:space="preserve">  विभागाचे कर्मचारी हे माझ्या वैद्यकीय सल्ला कक्षात / रुग्णालयात मधुमेह या रोगावर उपचार घेत असून </t>
  </si>
  <si>
    <t xml:space="preserve">नाते </t>
  </si>
  <si>
    <t xml:space="preserve"> प्रमाणपत्र </t>
  </si>
  <si>
    <t xml:space="preserve"> यांना या रुग्णालयात अतितात्काळ दाखल केले असता त्यांच्या शस्त्रक्रियेकरीता/उपचाराकरिता अत्यावश्यक असलेली साधने व उपकारणे त्यांच्या करिता आवश्यक होती व ती त्यांनाच वापरली असून त्यांचा पुन्हा उपयोग केला जात नाही अथवा होतही नाही.</t>
  </si>
  <si>
    <t xml:space="preserve">              या द्वारे असे प्रमाणीत करण्यात येते की  श्री/श्रीमती  </t>
  </si>
  <si>
    <t xml:space="preserve"> पर्यंतच्या कालावधीत त्यांच्या रोगांची प्रारंभिक अवस्था असतांना त्यावर उपचार करण्यासाठी त्यांना वैगरे औषधी देण्यात आली नव्हती / होती उपरोक्त रुग्णची प्रकृती गंभीर झाल्यामुळे त्यास रुग्णालयात ठेवणे भाग पडले.</t>
  </si>
  <si>
    <t xml:space="preserve">                  मी </t>
  </si>
  <si>
    <t>अवलंबीता प्रमाणपत्र</t>
  </si>
  <si>
    <t xml:space="preserve"> एकुण देय खर्च (6+9)</t>
  </si>
  <si>
    <r>
      <t xml:space="preserve">        </t>
    </r>
    <r>
      <rPr>
        <b/>
        <sz val="12"/>
        <color theme="1"/>
        <rFont val="DVOT-Surekh"/>
      </rPr>
      <t xml:space="preserve"> एकुण (9) =</t>
    </r>
    <r>
      <rPr>
        <sz val="12"/>
        <color theme="1"/>
        <rFont val="DVOT-Surekh"/>
      </rPr>
      <t xml:space="preserve"> वास्तव्यापोटी एकुण देय रक्कम </t>
    </r>
  </si>
  <si>
    <t xml:space="preserve"> असे कळवितो / कळविते की, माझे पती /माझी पत्नी /माझी आई श्री / श्रीमती </t>
  </si>
  <si>
    <t xml:space="preserve">                  प्रमाणीत करण्यात येते की, रुग्ण श्री./श्रीमती. </t>
  </si>
  <si>
    <t xml:space="preserve">यांच्यावर </t>
  </si>
  <si>
    <t xml:space="preserve">दिनांक </t>
  </si>
  <si>
    <t xml:space="preserve"> पासुन  </t>
  </si>
  <si>
    <t xml:space="preserve"> पर्यत</t>
  </si>
  <si>
    <t xml:space="preserve">  अंतरुग्ण म्हणुन उपचार करण्यात आला उपचार कालावधीत रुग्णाच्या वास्तव्याच्या ठिकाणा पासुन दुरवरच्या खाजगी उपचार घेतलेला नाही. रुग्णाची प्रकृती स्थीती व अत्याआवश्यक उद्भवलेला प्रसंग या मुळे कुटुबीयांना योग्य वाटलेल्या जवळच्या खाजगी रुग्णालयात उपचारार्थ दाखल करुन तात्काळ अत्यआवश्यक उपचार करुन घेण्यात आला आहे. या नियमाची कुटुबीयांना जान नसल्यामुळे जवळच्या शासकीय रुग्णालयात उपचार न करता खाजगी रुग्णालयात उपचार करुन घेतला आहे .तसेच अत्याआवश्यक असलेल्या प्रसंगी खाजगी रुग्णालयात वैद्यकीय अधिकाऱ्याचे अत्याअवश्यक असल्याचे प्रमाणपत्र देयकासोबत जोडले आहे.</t>
  </si>
  <si>
    <t xml:space="preserve"> पदनाम :- </t>
  </si>
  <si>
    <t xml:space="preserve">अधिकारी / कर्मचाऱ्‍याचे नाव :- </t>
  </si>
  <si>
    <t>अंतरुग्ण म्हणुन उपचार करण्यात आला. रुग्णाची प्रकृती स्थीती व अत्याआवश्यक उद्भवलेला प्रसंग या मुळे कुटुबीयांना योग्य वाटलेल्या जवळच्या खाजगी रुग्णालयात उपचारार्थ दाखल करुन तात्काळ अत्यआवश्यक उपचार करुन घेण्यात आला आहे. या नियमाची कुटुबीयांना जान नसल्यामुळे जवळच्या शासकीय रुग्णालयात उपचार न करता खाजगी रुग्णालयात उपचार करुन घेतला आहे .तसेच अत्याआवश्यक असलेल्या प्रसंगी खाजगी रुग्णालयात वैद्यकीय अधिकाऱ्याचे अत्याअवश्यक असल्याचे प्रमाणपत्र देयकासोबत जोडले आहे.</t>
  </si>
  <si>
    <t>यांना या रुग्णालयात अतितात्काळ दाखल केले असता त्यांच्या शस्त्रक्रियेकरीता/उपचाराकरिता अत्यावश्यक असलेली साधने व उपकारणे त्यांच्या करिता आवश्यक होती व ती त्यांनाच वापरली असून त्यांचा पुन्हा उपयोग केला जात नाही अथवा होतही नाही.</t>
  </si>
  <si>
    <t xml:space="preserve"> प्रमाणपत्र</t>
  </si>
  <si>
    <t>नमुना-01</t>
  </si>
  <si>
    <t>नमुना-02</t>
  </si>
  <si>
    <t>नमुना-03</t>
  </si>
  <si>
    <t>नमुना-04</t>
  </si>
  <si>
    <t>नमुना-05</t>
  </si>
  <si>
    <t>नमुना-06</t>
  </si>
  <si>
    <t>नमुना-07</t>
  </si>
  <si>
    <t>नमुना-08</t>
  </si>
  <si>
    <t>नमुना-09</t>
  </si>
  <si>
    <t>नमुना-10</t>
  </si>
  <si>
    <t>नमुना-11</t>
  </si>
  <si>
    <t>नमुना-12</t>
  </si>
  <si>
    <t xml:space="preserve">                   या द्वारे असे प्रमाणीत करण्यात येते की   श्रीमती/ श्री  </t>
  </si>
  <si>
    <r>
      <t>नमुना</t>
    </r>
    <r>
      <rPr>
        <sz val="12"/>
        <color rgb="FF000000"/>
        <rFont val="Arial"/>
        <family val="2"/>
      </rPr>
      <t>-13</t>
    </r>
  </si>
  <si>
    <t xml:space="preserve"> रुग्णाशी नाते ,</t>
  </si>
  <si>
    <t xml:space="preserve">मी / माझे नातेवाईक </t>
  </si>
  <si>
    <t xml:space="preserve"> पर्यंत दवाखान्यात दाखल केले होते /होतो.  सदर बाबतचे वैद्यकिय देयक खर्चाचे प्रतिपूर्तीसाठी आपणाकडे सादर करीता आहे . कृपया सदरचे वैद्यकिय देयक परित होणेस नम्र विनंती.</t>
  </si>
  <si>
    <t>Anaesthetist Charges</t>
  </si>
  <si>
    <t>रूपये 0/-</t>
  </si>
  <si>
    <t>ना-देय खर्च</t>
  </si>
  <si>
    <t>Discount</t>
  </si>
  <si>
    <t>विषय:- वैद्यकीय खर्चाच्या देयक मंजुर करणे बाबत.</t>
  </si>
  <si>
    <t>Nursing Services</t>
  </si>
  <si>
    <t>Disc</t>
  </si>
  <si>
    <t xml:space="preserve">               प्रमाणित करण्या येते की रूग्ण श्री/ श्रीमती      </t>
  </si>
  <si>
    <t xml:space="preserve">                   प्रमाणित करण्या येते की रूग्ण श्री/ श्रीमती </t>
  </si>
  <si>
    <t xml:space="preserve">                श्री / श्रीमती </t>
  </si>
  <si>
    <t xml:space="preserve">              मी </t>
  </si>
  <si>
    <t xml:space="preserve">              या द्वारे असे प्रमाणीत करण्यात येते की श्री/श्रीमती </t>
  </si>
  <si>
    <t xml:space="preserve">                   मी,याव्दारे जाहीर करतो/करते की,या अर्जामध्ये केलेली निवेदन माझ्या संपुर्ण माहीती प्रमाणे व विश्वासाप्रमाणे खरी असुन त्या व्यक्तीवर वैद्यकीय खर्च करण्यात आला ती व्यक्ती पुर्णपणे माझ्यावर अवलंबुन आहे. माझे आई- वडील / सासु -सासरे हे माझ्यावर पुर्णत: अवलंबून आहे.  त्या बाबत मी माझे सेवापुस्तकात तशी नोंद घेतलेली आहे.</t>
  </si>
  <si>
    <t>अ</t>
  </si>
  <si>
    <t xml:space="preserve"> आपली विश्वासु</t>
  </si>
  <si>
    <t xml:space="preserve">राज्य शासकीय कर्मचारी आणि त्यांचे कुटुंबीय यांची वैद्यकिय देखभाल आणि /किंवा उपचार यांच्या संबंधात करण्यात आलेल्या वैद्यकिय खर्चाच्या परताव्याची मागणी करण्याकरीता करावयाच्या अर्जाचा नमुना. </t>
  </si>
  <si>
    <t>Random Blood Sugar Glucometer</t>
  </si>
  <si>
    <t>प्रत्यक्ष खर्चापैकी वास्तव्याचा खर्च (Bed Charges)</t>
  </si>
  <si>
    <t xml:space="preserve">प्रत्यक्ष खर्चापैकी औषधोपचाराचा खर्च </t>
  </si>
  <si>
    <t>Laboratory Charges</t>
  </si>
  <si>
    <t>रूपये 1350/-</t>
  </si>
  <si>
    <t>Grand Total</t>
  </si>
  <si>
    <t xml:space="preserve"> हे/ ह्या काठेही शासकिय / निमशासकिय कार्यालयात सेवेत आहे / नाही, सदर वैद्यकिय खर्चाच्या प्रतिपूर्तीचा दावा त्यांनी त्यांच्या कार्यालयाकडे केलेला आहे / नाही.  (सोबत त्या कार्यालयाचे प्रमाणपत्र जोडले आहे.)</t>
  </si>
  <si>
    <t>OT Charges</t>
  </si>
  <si>
    <t xml:space="preserve"> यांच्यावर</t>
  </si>
  <si>
    <t>Consultation Charges</t>
  </si>
  <si>
    <t xml:space="preserve">माझ्या कुटुंबात खालील सदस्य आहे.
</t>
  </si>
  <si>
    <t>(शासनमान्य रुग्णालयातील खर्चाची 100% प्रतिपुर्ती ) इतर 90%</t>
  </si>
  <si>
    <t>Nursing Charges</t>
  </si>
  <si>
    <t>ECG</t>
  </si>
  <si>
    <t>Visiting Doctor Charges Operation/ anasthesi Charges</t>
  </si>
  <si>
    <t>‍OPD Charges</t>
  </si>
  <si>
    <t>Nebulization Charges</t>
  </si>
  <si>
    <t xml:space="preserve">Infusion Pump </t>
  </si>
  <si>
    <t>Pathology Charges</t>
  </si>
  <si>
    <t>औषधांची यादी स्वतंत्र जोडण्यात आली आहे.</t>
  </si>
  <si>
    <t>Misc</t>
  </si>
  <si>
    <t>Medical Record</t>
  </si>
  <si>
    <t>Housekeeping</t>
  </si>
  <si>
    <t>MRI Abdomen</t>
  </si>
  <si>
    <t>USG Abdomen</t>
  </si>
  <si>
    <t>Professional Charges</t>
  </si>
  <si>
    <t>Surgical Managegent</t>
  </si>
  <si>
    <t>IPD Procedure Charges</t>
  </si>
  <si>
    <t>Radiology Charges</t>
  </si>
  <si>
    <t>Physiotherapy Charges</t>
  </si>
  <si>
    <t>Medical Management</t>
  </si>
  <si>
    <t>Implant Charges</t>
  </si>
  <si>
    <t>Diagnostic Lab</t>
  </si>
  <si>
    <t>Genticyn inj</t>
  </si>
  <si>
    <t>Spinal Needle</t>
  </si>
  <si>
    <t>Foleys Cath</t>
  </si>
  <si>
    <t>Urine Bag</t>
  </si>
  <si>
    <t>Vasofix 22 G</t>
  </si>
  <si>
    <t xml:space="preserve"> वरिष्ठ लिपीक,</t>
  </si>
  <si>
    <t xml:space="preserve">           Date                                   </t>
  </si>
  <si>
    <t>रूपये120 /-</t>
  </si>
  <si>
    <t xml:space="preserve"> श्री. प्रमोद महादेव पुरी,</t>
  </si>
  <si>
    <t xml:space="preserve"> अधीक्षक अभियंता, दक्षता व गुण नियंत्रण मंडळ,अमरावती.</t>
  </si>
  <si>
    <t xml:space="preserve"> 01.06.2026</t>
  </si>
  <si>
    <t xml:space="preserve"> 05.06.2026</t>
  </si>
  <si>
    <t xml:space="preserve"> Dr. Anubhuti Metkar,</t>
  </si>
  <si>
    <t xml:space="preserve">  Icchhamani,Hospital,</t>
  </si>
  <si>
    <t>CX descent with prolapsed uterus</t>
  </si>
  <si>
    <t xml:space="preserve"> कठोरा नाका,अमरावती.</t>
  </si>
  <si>
    <t xml:space="preserve"> Kathora naka,Nagpur</t>
  </si>
  <si>
    <t xml:space="preserve">  रेखा प्रमोद पुरी, </t>
  </si>
  <si>
    <t xml:space="preserve"> श्री. प्रमोद महादेव पुरी</t>
  </si>
  <si>
    <t>Operation Charges</t>
  </si>
  <si>
    <t>O.T. Charges</t>
  </si>
  <si>
    <t xml:space="preserve">Asst. Charges </t>
  </si>
  <si>
    <t>Dr.Visit Charges</t>
  </si>
  <si>
    <t>JMS IV Set</t>
  </si>
  <si>
    <t>DNS IV</t>
  </si>
  <si>
    <t>RL Steriport</t>
  </si>
  <si>
    <t>NS 500ml</t>
  </si>
  <si>
    <t>NS 100 ml</t>
  </si>
  <si>
    <t>Metrogyl iv</t>
  </si>
  <si>
    <t>Anawin Heavy</t>
  </si>
  <si>
    <t>Dispovan Syr</t>
  </si>
  <si>
    <t xml:space="preserve">Gloves </t>
  </si>
  <si>
    <t>Gauze Sundaram</t>
  </si>
  <si>
    <t>Betadine Lotion</t>
  </si>
  <si>
    <t>Under paid</t>
  </si>
  <si>
    <t>JMS Medi</t>
  </si>
  <si>
    <t>Monocef inj</t>
  </si>
  <si>
    <t>Proveron amp</t>
  </si>
  <si>
    <t>Perinorm amp</t>
  </si>
  <si>
    <t>Pantin iv</t>
  </si>
  <si>
    <t>Ondem amp</t>
  </si>
  <si>
    <t xml:space="preserve">Petcryl </t>
  </si>
  <si>
    <t>Methergin inj</t>
  </si>
  <si>
    <t xml:space="preserve">Buprigesic </t>
  </si>
  <si>
    <t>Skylon Liq</t>
  </si>
  <si>
    <t>Stayfree Secure</t>
  </si>
  <si>
    <t>Face Mask</t>
  </si>
  <si>
    <t>Examiination Gloves</t>
  </si>
  <si>
    <t>Soft Shiled</t>
  </si>
  <si>
    <t>Vein Line</t>
  </si>
  <si>
    <t>Enema BP</t>
  </si>
  <si>
    <t>Hydrogen Perox</t>
  </si>
  <si>
    <t>Spirit Etho</t>
  </si>
  <si>
    <t>RL BraunIV</t>
  </si>
  <si>
    <t>NS 100ml</t>
  </si>
  <si>
    <t>Accuzone Plus</t>
  </si>
  <si>
    <t>Thrize tab</t>
  </si>
  <si>
    <t>Mupricin Cream</t>
  </si>
  <si>
    <t>Vio Cap</t>
  </si>
  <si>
    <t>Cefheal Tab</t>
  </si>
  <si>
    <t>Sizar tab</t>
  </si>
  <si>
    <t>Stamlo tab</t>
  </si>
  <si>
    <t>Lucation sy</t>
  </si>
  <si>
    <t>Utinova tab</t>
  </si>
  <si>
    <t>Vio cap</t>
  </si>
  <si>
    <t>Alkapress syp</t>
  </si>
  <si>
    <t>रूपये 50400/-</t>
  </si>
  <si>
    <t>रूपये 29232-</t>
  </si>
  <si>
    <t>रूपये 10080/-</t>
  </si>
  <si>
    <t>Cranok D Sy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</si>
</sst>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00439]0"/>
    <numFmt numFmtId="165" formatCode="&quot;₹&quot;\ #,##0.00"/>
    <numFmt numFmtId="166" formatCode="[$-14009]dd/mm/yyyy;@"/>
  </numFmts>
  <fonts count="31" x14ac:knownFonts="1">
    <font>
      <sz val="11"/>
      <color theme="1"/>
      <name val="Calibri"/>
      <family val="2"/>
      <scheme val="minor"/>
    </font>
    <font>
      <sz val="11"/>
      <color theme="1"/>
      <name val="DVOT-SurekhMR"/>
    </font>
    <font>
      <b/>
      <sz val="11"/>
      <color theme="1"/>
      <name val="DVOT-SurekhMR"/>
    </font>
    <font>
      <sz val="9"/>
      <color theme="1"/>
      <name val="DVOT-SurekhMR"/>
    </font>
    <font>
      <sz val="11"/>
      <color theme="1"/>
      <name val="DVOT-Surekh"/>
    </font>
    <font>
      <sz val="10"/>
      <name val="Arial"/>
      <family val="2"/>
    </font>
    <font>
      <b/>
      <sz val="12"/>
      <name val="Arial"/>
      <family val="2"/>
    </font>
    <font>
      <sz val="9"/>
      <color theme="1"/>
      <name val="Calibri"/>
      <family val="2"/>
      <scheme val="minor"/>
    </font>
    <font>
      <sz val="11"/>
      <color theme="1"/>
      <name val="Calibri"/>
      <family val="2"/>
      <scheme val="minor"/>
    </font>
    <font>
      <sz val="8"/>
      <color theme="1"/>
      <name val="DVOT-SurekhMR"/>
    </font>
    <font>
      <sz val="12"/>
      <color theme="1"/>
      <name val="DVOT-SurekhMR"/>
    </font>
    <font>
      <b/>
      <sz val="12"/>
      <color theme="1"/>
      <name val="DVOT-SurekhMR"/>
    </font>
    <font>
      <sz val="12"/>
      <color theme="1"/>
      <name val="DVOT-Surekh"/>
    </font>
    <font>
      <sz val="12"/>
      <color theme="1"/>
      <name val="Calibri"/>
      <family val="2"/>
      <scheme val="minor"/>
    </font>
    <font>
      <b/>
      <u/>
      <sz val="12"/>
      <color theme="1"/>
      <name val="DVOT-Surekh"/>
    </font>
    <font>
      <b/>
      <sz val="12"/>
      <color theme="1"/>
      <name val="DVOT-Surekh"/>
    </font>
    <font>
      <sz val="12"/>
      <name val="DVOT-Surekh"/>
    </font>
    <font>
      <sz val="12"/>
      <color rgb="FFFF0000"/>
      <name val="DVOT-Surekh"/>
    </font>
    <font>
      <sz val="12"/>
      <color theme="0"/>
      <name val="DVOT-Surekh"/>
    </font>
    <font>
      <sz val="12"/>
      <color rgb="FF000000"/>
      <name val="Mangal"/>
      <family val="1"/>
    </font>
    <font>
      <sz val="12"/>
      <color rgb="FF000000"/>
      <name val="Arial"/>
      <family val="2"/>
    </font>
    <font>
      <sz val="8"/>
      <color theme="1"/>
      <name val="DVOT-Surekh"/>
    </font>
    <font>
      <b/>
      <sz val="11"/>
      <color theme="1"/>
      <name val="DVOT-Surekh"/>
    </font>
    <font>
      <sz val="10"/>
      <color theme="1"/>
      <name val="DVOT-Surekh"/>
    </font>
    <font>
      <b/>
      <sz val="12"/>
      <name val="DVOT-SurekhMR"/>
    </font>
    <font>
      <b/>
      <sz val="12"/>
      <color rgb="FFFF0000"/>
      <name val="DVOT-SurekhMR"/>
    </font>
    <font>
      <b/>
      <sz val="12"/>
      <color rgb="FFFF0000"/>
      <name val="DVOT-Surekh"/>
    </font>
    <font>
      <sz val="11"/>
      <color rgb="FFFF0000"/>
      <name val="DVOT-Surekh"/>
    </font>
    <font>
      <b/>
      <sz val="12"/>
      <name val="DVOT-Surekh"/>
    </font>
    <font>
      <b/>
      <sz val="10"/>
      <color theme="1"/>
      <name val="DVOT-Surekh"/>
    </font>
    <font>
      <sz val="11"/>
      <color theme="9"/>
      <name val="DVOT-Surekh"/>
    </font>
  </fonts>
  <fills count="3">
    <fill>
      <patternFill patternType="none"/>
    </fill>
    <fill>
      <patternFill patternType="gray125"/>
    </fill>
    <fill>
      <patternFill patternType="solid">
        <fgColor theme="0"/>
        <bgColor indexed="64"/>
      </patternFill>
    </fill>
  </fills>
  <borders count="9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diagonal/>
    </border>
    <border>
      <left style="hair">
        <color auto="1"/>
      </left>
      <right style="hair">
        <color auto="1"/>
      </right>
      <top/>
      <bottom/>
      <diagonal/>
    </border>
    <border>
      <left style="hair">
        <color auto="1"/>
      </left>
      <right style="thin">
        <color auto="1"/>
      </right>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right style="thin">
        <color auto="1"/>
      </right>
      <top/>
      <bottom/>
      <diagonal/>
    </border>
    <border>
      <left style="hair">
        <color auto="1"/>
      </left>
      <right/>
      <top/>
      <bottom/>
      <diagonal/>
    </border>
    <border>
      <left style="hair">
        <color auto="1"/>
      </left>
      <right/>
      <top/>
      <bottom style="thin">
        <color auto="1"/>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auto="1"/>
      </left>
      <right style="thin">
        <color auto="1"/>
      </right>
      <top style="thin">
        <color auto="1"/>
      </top>
      <bottom style="thin">
        <color auto="1"/>
      </bottom>
      <diagonal/>
    </border>
    <border>
      <left/>
      <right style="thin">
        <color auto="1"/>
      </right>
      <top/>
      <bottom style="thin">
        <color indexed="64"/>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thin">
        <color auto="1"/>
      </right>
      <top/>
      <bottom style="hair">
        <color auto="1"/>
      </bottom>
      <diagonal/>
    </border>
    <border>
      <left style="thin">
        <color auto="1"/>
      </left>
      <right/>
      <top style="thin">
        <color auto="1"/>
      </top>
      <bottom style="thin">
        <color auto="1"/>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auto="1"/>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auto="1"/>
      </right>
      <top style="hair">
        <color indexed="64"/>
      </top>
      <bottom style="hair">
        <color indexed="64"/>
      </bottom>
      <diagonal/>
    </border>
    <border>
      <left style="thin">
        <color indexed="64"/>
      </left>
      <right style="hair">
        <color indexed="64"/>
      </right>
      <top style="hair">
        <color indexed="64"/>
      </top>
      <bottom style="thin">
        <color auto="1"/>
      </bottom>
      <diagonal/>
    </border>
    <border>
      <left style="hair">
        <color indexed="64"/>
      </left>
      <right style="hair">
        <color indexed="64"/>
      </right>
      <top style="hair">
        <color indexed="64"/>
      </top>
      <bottom style="thin">
        <color auto="1"/>
      </bottom>
      <diagonal/>
    </border>
    <border>
      <left style="hair">
        <color indexed="64"/>
      </left>
      <right style="thin">
        <color auto="1"/>
      </right>
      <top style="hair">
        <color indexed="64"/>
      </top>
      <bottom style="thin">
        <color auto="1"/>
      </bottom>
      <diagonal/>
    </border>
    <border>
      <left style="thin">
        <color auto="1"/>
      </left>
      <right style="thin">
        <color auto="1"/>
      </right>
      <top style="thin">
        <color auto="1"/>
      </top>
      <bottom style="hair">
        <color auto="1"/>
      </bottom>
      <diagonal/>
    </border>
    <border>
      <left style="hair">
        <color auto="1"/>
      </left>
      <right/>
      <top style="thin">
        <color auto="1"/>
      </top>
      <bottom/>
      <diagonal/>
    </border>
    <border>
      <left/>
      <right style="thin">
        <color auto="1"/>
      </right>
      <top style="thin">
        <color auto="1"/>
      </top>
      <bottom/>
      <diagonal/>
    </border>
    <border>
      <left/>
      <right/>
      <top style="thin">
        <color indexed="64"/>
      </top>
      <bottom/>
      <diagonal/>
    </border>
    <border>
      <left style="thin">
        <color indexed="64"/>
      </left>
      <right/>
      <top style="thin">
        <color auto="1"/>
      </top>
      <bottom/>
      <diagonal/>
    </border>
    <border>
      <left style="thin">
        <color indexed="64"/>
      </left>
      <right/>
      <top/>
      <bottom/>
      <diagonal/>
    </border>
    <border>
      <left/>
      <right style="hair">
        <color indexed="64"/>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auto="1"/>
      </top>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style="thin">
        <color auto="1"/>
      </left>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s>
  <cellStyleXfs count="4">
    <xf numFmtId="0" fontId="0" fillId="0" borderId="0"/>
    <xf numFmtId="0" fontId="5" fillId="0" borderId="0"/>
    <xf numFmtId="0" fontId="5" fillId="0" borderId="18"/>
    <xf numFmtId="9" fontId="8" fillId="0" borderId="0" applyFont="0" applyFill="0" applyBorder="0" applyAlignment="0" applyProtection="0"/>
  </cellStyleXfs>
  <cellXfs count="363">
    <xf numFmtId="0" fontId="0" fillId="0" borderId="0" xfId="0"/>
    <xf numFmtId="0" fontId="0" fillId="0" borderId="0" xfId="0" applyAlignment="1">
      <alignment horizontal="left" vertical="top"/>
    </xf>
    <xf numFmtId="0" fontId="1" fillId="0" borderId="0" xfId="0" applyFont="1" applyAlignment="1">
      <alignment horizontal="left" vertical="top"/>
    </xf>
    <xf numFmtId="0" fontId="2" fillId="0" borderId="0" xfId="0" applyFont="1" applyAlignment="1">
      <alignment horizontal="left" vertical="top"/>
    </xf>
    <xf numFmtId="0" fontId="1" fillId="0" borderId="0" xfId="0" applyFont="1"/>
    <xf numFmtId="0" fontId="1" fillId="0" borderId="4" xfId="0" applyFont="1" applyBorder="1" applyAlignment="1">
      <alignment horizontal="left" vertical="top"/>
    </xf>
    <xf numFmtId="0" fontId="4" fillId="0" borderId="0" xfId="0" applyFont="1"/>
    <xf numFmtId="0" fontId="4" fillId="0" borderId="0" xfId="0" applyFont="1" applyAlignment="1">
      <alignment horizontal="right" vertical="top"/>
    </xf>
    <xf numFmtId="0" fontId="4" fillId="0" borderId="0" xfId="0" applyFont="1" applyAlignment="1">
      <alignment horizontal="left" vertical="top"/>
    </xf>
    <xf numFmtId="0" fontId="4" fillId="0" borderId="0" xfId="0" applyFont="1" applyAlignment="1">
      <alignment vertical="top"/>
    </xf>
    <xf numFmtId="14" fontId="0" fillId="0" borderId="0" xfId="0" applyNumberFormat="1"/>
    <xf numFmtId="14" fontId="4" fillId="0" borderId="0" xfId="0" applyNumberFormat="1" applyFont="1"/>
    <xf numFmtId="0" fontId="1" fillId="0" borderId="0" xfId="0" applyFont="1" applyAlignment="1">
      <alignment horizontal="left"/>
    </xf>
    <xf numFmtId="0" fontId="5" fillId="0" borderId="0" xfId="1"/>
    <xf numFmtId="0" fontId="5" fillId="0" borderId="18" xfId="2"/>
    <xf numFmtId="0" fontId="6" fillId="0" borderId="0" xfId="1" applyFont="1"/>
    <xf numFmtId="0" fontId="5" fillId="0" borderId="0" xfId="1" applyAlignment="1">
      <alignment vertical="center" wrapText="1"/>
    </xf>
    <xf numFmtId="0" fontId="3" fillId="0" borderId="0" xfId="0" applyFont="1"/>
    <xf numFmtId="0" fontId="7" fillId="0" borderId="0" xfId="0" applyFont="1"/>
    <xf numFmtId="0" fontId="1" fillId="0" borderId="10" xfId="0" applyFont="1" applyBorder="1" applyAlignment="1">
      <alignment vertical="top" wrapText="1"/>
    </xf>
    <xf numFmtId="0" fontId="3" fillId="0" borderId="0" xfId="0" applyFont="1" applyAlignment="1">
      <alignment horizontal="left" vertical="top"/>
    </xf>
    <xf numFmtId="9" fontId="0" fillId="0" borderId="0" xfId="3" applyFont="1"/>
    <xf numFmtId="0" fontId="1" fillId="0" borderId="5" xfId="0" applyFont="1" applyBorder="1" applyAlignment="1">
      <alignment horizontal="left" vertical="top"/>
    </xf>
    <xf numFmtId="0" fontId="1" fillId="0" borderId="0" xfId="0" applyFont="1" applyAlignment="1">
      <alignment vertical="top" wrapText="1"/>
    </xf>
    <xf numFmtId="0" fontId="12" fillId="0" borderId="0" xfId="0" applyFont="1" applyAlignment="1">
      <alignment horizontal="left" vertical="top"/>
    </xf>
    <xf numFmtId="0" fontId="13" fillId="0" borderId="0" xfId="0" applyFont="1" applyAlignment="1">
      <alignment horizontal="left" vertical="top"/>
    </xf>
    <xf numFmtId="0" fontId="12" fillId="0" borderId="0" xfId="0" applyFont="1" applyAlignment="1">
      <alignment horizontal="right" vertical="top"/>
    </xf>
    <xf numFmtId="0" fontId="11" fillId="0" borderId="0" xfId="0" applyFont="1" applyAlignment="1">
      <alignment horizontal="left" vertical="top"/>
    </xf>
    <xf numFmtId="0" fontId="10" fillId="0" borderId="0" xfId="0" applyFont="1" applyAlignment="1">
      <alignment horizontal="left" vertical="top"/>
    </xf>
    <xf numFmtId="0" fontId="12" fillId="0" borderId="0" xfId="0" applyFont="1"/>
    <xf numFmtId="0" fontId="15" fillId="0" borderId="0" xfId="0" applyFont="1" applyAlignment="1">
      <alignment horizontal="left" vertical="top"/>
    </xf>
    <xf numFmtId="0" fontId="12" fillId="0" borderId="15" xfId="0" applyFont="1" applyBorder="1" applyAlignment="1">
      <alignment horizontal="center" vertical="center" wrapText="1"/>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12" fillId="0" borderId="12" xfId="0" applyFont="1" applyBorder="1" applyAlignment="1">
      <alignment horizontal="center" vertical="top" wrapText="1"/>
    </xf>
    <xf numFmtId="0" fontId="12" fillId="0" borderId="13" xfId="0" applyFont="1" applyBorder="1" applyAlignment="1">
      <alignment horizontal="left" vertical="top" wrapText="1"/>
    </xf>
    <xf numFmtId="0" fontId="12" fillId="0" borderId="14" xfId="0" applyFont="1" applyBorder="1"/>
    <xf numFmtId="0" fontId="12" fillId="0" borderId="0" xfId="0" applyFont="1" applyAlignment="1">
      <alignment horizontal="left" vertical="top" wrapText="1"/>
    </xf>
    <xf numFmtId="0" fontId="12" fillId="0" borderId="0" xfId="0" applyFont="1" applyAlignment="1">
      <alignment horizontal="right"/>
    </xf>
    <xf numFmtId="0" fontId="12" fillId="0" borderId="23" xfId="0" applyFont="1" applyBorder="1"/>
    <xf numFmtId="0" fontId="12" fillId="0" borderId="24" xfId="0" applyFont="1" applyBorder="1"/>
    <xf numFmtId="0" fontId="12" fillId="0" borderId="24" xfId="0" applyFont="1" applyBorder="1" applyAlignment="1">
      <alignment vertical="top" wrapText="1"/>
    </xf>
    <xf numFmtId="0" fontId="12" fillId="0" borderId="29" xfId="0" applyFont="1" applyBorder="1"/>
    <xf numFmtId="0" fontId="12" fillId="0" borderId="28" xfId="0" applyFont="1" applyBorder="1"/>
    <xf numFmtId="14" fontId="12" fillId="0" borderId="29" xfId="0" applyNumberFormat="1" applyFont="1" applyBorder="1"/>
    <xf numFmtId="0" fontId="12" fillId="0" borderId="24" xfId="0" applyFont="1" applyBorder="1" applyAlignment="1">
      <alignment horizontal="left" vertical="top" wrapText="1"/>
    </xf>
    <xf numFmtId="0" fontId="12" fillId="0" borderId="24" xfId="0" applyFont="1" applyBorder="1" applyAlignment="1">
      <alignment horizontal="left" wrapText="1"/>
    </xf>
    <xf numFmtId="0" fontId="12" fillId="0" borderId="29" xfId="0" applyFont="1" applyBorder="1" applyAlignment="1">
      <alignment vertical="top"/>
    </xf>
    <xf numFmtId="0" fontId="10" fillId="0" borderId="29" xfId="0" applyFont="1" applyBorder="1" applyAlignment="1">
      <alignment horizontal="left" vertical="top" wrapText="1"/>
    </xf>
    <xf numFmtId="0" fontId="12" fillId="0" borderId="42" xfId="0" applyFont="1" applyBorder="1"/>
    <xf numFmtId="0" fontId="12" fillId="0" borderId="43" xfId="0" applyFont="1" applyBorder="1" applyAlignment="1">
      <alignment horizontal="left" wrapText="1"/>
    </xf>
    <xf numFmtId="0" fontId="12" fillId="0" borderId="44" xfId="0" applyFont="1" applyBorder="1"/>
    <xf numFmtId="0" fontId="12" fillId="0" borderId="45" xfId="0" applyFont="1" applyBorder="1"/>
    <xf numFmtId="165" fontId="12" fillId="0" borderId="29" xfId="0" applyNumberFormat="1" applyFont="1" applyBorder="1" applyAlignment="1">
      <alignment horizontal="center"/>
    </xf>
    <xf numFmtId="0" fontId="12" fillId="0" borderId="26" xfId="0" applyFont="1" applyBorder="1" applyAlignment="1">
      <alignment vertical="top"/>
    </xf>
    <xf numFmtId="0" fontId="12" fillId="0" borderId="27" xfId="0" applyFont="1" applyBorder="1" applyAlignment="1">
      <alignment horizontal="left" vertical="top" wrapText="1"/>
    </xf>
    <xf numFmtId="0" fontId="12" fillId="0" borderId="30" xfId="0" applyFont="1" applyBorder="1" applyAlignment="1">
      <alignment horizontal="center" vertical="center"/>
    </xf>
    <xf numFmtId="0" fontId="12" fillId="0" borderId="41" xfId="0" applyFont="1" applyBorder="1"/>
    <xf numFmtId="0" fontId="15" fillId="0" borderId="0" xfId="0" applyFont="1" applyAlignment="1">
      <alignment horizontal="center" vertical="top" wrapText="1"/>
    </xf>
    <xf numFmtId="0" fontId="12" fillId="0" borderId="0" xfId="0" applyFont="1" applyAlignment="1">
      <alignment horizontal="center" vertical="center"/>
    </xf>
    <xf numFmtId="0" fontId="12" fillId="0" borderId="0" xfId="0" applyFont="1" applyAlignment="1">
      <alignment horizontal="center" vertical="top"/>
    </xf>
    <xf numFmtId="0" fontId="11" fillId="0" borderId="1" xfId="0" applyFont="1" applyBorder="1" applyAlignment="1">
      <alignment horizontal="right" vertical="top"/>
    </xf>
    <xf numFmtId="0" fontId="10" fillId="0" borderId="0" xfId="0" applyFont="1" applyAlignment="1">
      <alignment horizontal="left" vertical="top" wrapText="1"/>
    </xf>
    <xf numFmtId="0" fontId="12" fillId="0" borderId="0" xfId="0" applyFont="1" applyAlignment="1">
      <alignment horizontal="center"/>
    </xf>
    <xf numFmtId="0" fontId="12" fillId="0" borderId="47" xfId="0" applyFont="1" applyBorder="1" applyAlignment="1">
      <alignment horizontal="left" vertical="top"/>
    </xf>
    <xf numFmtId="0" fontId="12" fillId="0" borderId="48" xfId="0" applyFont="1" applyBorder="1"/>
    <xf numFmtId="0" fontId="12" fillId="0" borderId="50" xfId="0" applyFont="1" applyBorder="1" applyAlignment="1">
      <alignment horizontal="left" vertical="top"/>
    </xf>
    <xf numFmtId="0" fontId="12" fillId="0" borderId="51" xfId="0" applyFont="1" applyBorder="1"/>
    <xf numFmtId="0" fontId="12" fillId="0" borderId="53" xfId="0" applyFont="1" applyBorder="1" applyAlignment="1">
      <alignment horizontal="left" vertical="top"/>
    </xf>
    <xf numFmtId="0" fontId="12" fillId="0" borderId="54" xfId="0" applyFont="1" applyBorder="1"/>
    <xf numFmtId="0" fontId="12" fillId="0" borderId="37" xfId="0" applyFont="1" applyBorder="1" applyAlignment="1">
      <alignment horizontal="center" vertical="top" wrapText="1"/>
    </xf>
    <xf numFmtId="0" fontId="12" fillId="0" borderId="39" xfId="0" applyFont="1" applyBorder="1" applyAlignment="1">
      <alignment horizontal="center" vertical="top" wrapText="1"/>
    </xf>
    <xf numFmtId="165" fontId="15" fillId="0" borderId="40" xfId="0" applyNumberFormat="1" applyFont="1" applyBorder="1" applyAlignment="1">
      <alignment horizontal="left" vertical="top" wrapText="1"/>
    </xf>
    <xf numFmtId="0" fontId="12" fillId="0" borderId="33" xfId="0" applyFont="1" applyBorder="1" applyAlignment="1">
      <alignment horizontal="left" vertical="top"/>
    </xf>
    <xf numFmtId="0" fontId="12" fillId="0" borderId="34" xfId="0" applyFont="1" applyBorder="1" applyAlignment="1">
      <alignment horizontal="left" vertical="top"/>
    </xf>
    <xf numFmtId="0" fontId="15" fillId="0" borderId="35" xfId="0" applyFont="1" applyBorder="1" applyAlignment="1">
      <alignment horizontal="left" vertical="top" wrapText="1"/>
    </xf>
    <xf numFmtId="0" fontId="12" fillId="0" borderId="18" xfId="0" applyFont="1" applyBorder="1" applyAlignment="1">
      <alignment horizontal="left" vertical="top"/>
    </xf>
    <xf numFmtId="0" fontId="12" fillId="0" borderId="18" xfId="0" applyFont="1" applyBorder="1" applyAlignment="1">
      <alignment horizontal="left" vertical="top" wrapText="1"/>
    </xf>
    <xf numFmtId="0" fontId="12" fillId="0" borderId="5" xfId="0" applyFont="1" applyBorder="1" applyAlignment="1">
      <alignment horizontal="left" vertical="top" wrapText="1"/>
    </xf>
    <xf numFmtId="0" fontId="15" fillId="0" borderId="18" xfId="0" applyFont="1" applyBorder="1" applyAlignment="1">
      <alignment horizontal="left" vertical="top" wrapText="1"/>
    </xf>
    <xf numFmtId="9" fontId="15" fillId="0" borderId="18" xfId="0" applyNumberFormat="1" applyFont="1" applyBorder="1" applyAlignment="1">
      <alignment horizontal="left" vertical="top" wrapText="1"/>
    </xf>
    <xf numFmtId="0" fontId="12" fillId="0" borderId="18" xfId="0" applyFont="1" applyBorder="1" applyAlignment="1">
      <alignment horizontal="center" vertical="top" wrapText="1"/>
    </xf>
    <xf numFmtId="165" fontId="15" fillId="0" borderId="18" xfId="0" applyNumberFormat="1" applyFont="1" applyBorder="1" applyAlignment="1">
      <alignment horizontal="center" vertical="top" wrapText="1"/>
    </xf>
    <xf numFmtId="0" fontId="15" fillId="0" borderId="18" xfId="0" applyFont="1" applyBorder="1" applyAlignment="1">
      <alignment horizontal="left" vertical="top"/>
    </xf>
    <xf numFmtId="0" fontId="15" fillId="0" borderId="46" xfId="0" applyFont="1" applyBorder="1" applyAlignment="1">
      <alignment horizontal="left" vertical="top"/>
    </xf>
    <xf numFmtId="0" fontId="12" fillId="0" borderId="33" xfId="0" applyFont="1" applyBorder="1" applyAlignment="1">
      <alignment horizontal="left" vertical="top" wrapText="1"/>
    </xf>
    <xf numFmtId="0" fontId="12" fillId="0" borderId="18" xfId="0" applyFont="1" applyBorder="1"/>
    <xf numFmtId="0" fontId="15" fillId="0" borderId="0" xfId="0" applyFont="1"/>
    <xf numFmtId="14" fontId="12" fillId="0" borderId="0" xfId="0" applyNumberFormat="1" applyFont="1"/>
    <xf numFmtId="0" fontId="12" fillId="0" borderId="18" xfId="0" applyFont="1" applyBorder="1" applyAlignment="1">
      <alignment horizontal="center" vertical="center" wrapText="1"/>
    </xf>
    <xf numFmtId="164" fontId="12" fillId="0" borderId="18" xfId="0" applyNumberFormat="1" applyFont="1" applyBorder="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right"/>
    </xf>
    <xf numFmtId="165" fontId="15" fillId="0" borderId="7" xfId="0" applyNumberFormat="1" applyFont="1" applyBorder="1" applyAlignment="1">
      <alignment horizontal="right"/>
    </xf>
    <xf numFmtId="0" fontId="0" fillId="0" borderId="56" xfId="0" applyBorder="1"/>
    <xf numFmtId="0" fontId="4" fillId="0" borderId="56" xfId="0" applyFont="1" applyBorder="1"/>
    <xf numFmtId="0" fontId="0" fillId="0" borderId="11" xfId="0" applyBorder="1"/>
    <xf numFmtId="0" fontId="4" fillId="0" borderId="11" xfId="0" applyFont="1" applyBorder="1"/>
    <xf numFmtId="14" fontId="4" fillId="0" borderId="11" xfId="0" applyNumberFormat="1" applyFont="1" applyBorder="1"/>
    <xf numFmtId="0" fontId="0" fillId="0" borderId="19" xfId="0" applyBorder="1"/>
    <xf numFmtId="0" fontId="4" fillId="0" borderId="19" xfId="0" applyFont="1" applyBorder="1"/>
    <xf numFmtId="0" fontId="12" fillId="0" borderId="29" xfId="0" applyFont="1" applyBorder="1" applyAlignment="1">
      <alignment horizontal="center" vertical="center"/>
    </xf>
    <xf numFmtId="0" fontId="12" fillId="0" borderId="20" xfId="0" applyFont="1" applyBorder="1" applyAlignment="1">
      <alignment horizontal="center" vertical="center" wrapText="1"/>
    </xf>
    <xf numFmtId="164" fontId="12" fillId="0" borderId="19" xfId="0" applyNumberFormat="1" applyFont="1" applyBorder="1" applyAlignment="1">
      <alignment horizontal="center" vertical="center" wrapText="1"/>
    </xf>
    <xf numFmtId="0" fontId="12" fillId="0" borderId="35" xfId="0" applyFont="1" applyBorder="1" applyAlignment="1">
      <alignment horizontal="right" vertical="top"/>
    </xf>
    <xf numFmtId="0" fontId="0" fillId="0" borderId="0" xfId="0" quotePrefix="1"/>
    <xf numFmtId="0" fontId="12" fillId="0" borderId="0" xfId="0" applyFont="1" applyAlignment="1">
      <alignment horizontal="left" vertical="center"/>
    </xf>
    <xf numFmtId="0" fontId="17" fillId="0" borderId="0" xfId="0" applyFont="1" applyAlignment="1">
      <alignment horizontal="justify" vertical="top" wrapText="1"/>
    </xf>
    <xf numFmtId="0" fontId="17" fillId="0" borderId="0" xfId="0" applyFont="1" applyAlignment="1">
      <alignment horizontal="left" vertical="top" wrapText="1"/>
    </xf>
    <xf numFmtId="0" fontId="12" fillId="0" borderId="0" xfId="0" applyFont="1" applyAlignment="1">
      <alignment horizontal="justify"/>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2" fillId="0" borderId="3" xfId="0" applyFont="1" applyBorder="1" applyAlignment="1">
      <alignment horizontal="justify" vertical="top" wrapText="1"/>
    </xf>
    <xf numFmtId="0" fontId="12" fillId="0" borderId="4" xfId="0" applyFont="1" applyBorder="1" applyAlignment="1">
      <alignment horizontal="center" vertical="top" wrapText="1"/>
    </xf>
    <xf numFmtId="0" fontId="15" fillId="0" borderId="0" xfId="0" applyFont="1" applyAlignment="1">
      <alignment horizontal="justify"/>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7" fillId="0" borderId="0" xfId="0" applyFont="1" applyAlignment="1">
      <alignment vertical="top" wrapText="1"/>
    </xf>
    <xf numFmtId="0" fontId="12" fillId="0" borderId="0" xfId="0" applyFont="1" applyAlignment="1">
      <alignment vertical="top"/>
    </xf>
    <xf numFmtId="0" fontId="19" fillId="0" borderId="0" xfId="0" applyFont="1" applyAlignment="1">
      <alignment horizontal="left" vertical="center"/>
    </xf>
    <xf numFmtId="165" fontId="12" fillId="0" borderId="29" xfId="0" applyNumberFormat="1" applyFont="1" applyBorder="1" applyAlignment="1">
      <alignment horizontal="left"/>
    </xf>
    <xf numFmtId="0" fontId="15" fillId="0" borderId="0" xfId="0" applyFont="1" applyAlignment="1">
      <alignment horizontal="center"/>
    </xf>
    <xf numFmtId="14" fontId="10" fillId="0" borderId="0" xfId="0" applyNumberFormat="1" applyFont="1" applyAlignment="1">
      <alignment horizontal="left" vertical="top" wrapText="1"/>
    </xf>
    <xf numFmtId="0" fontId="12" fillId="0" borderId="0" xfId="0" applyFont="1" applyAlignment="1">
      <alignment vertical="top" wrapText="1"/>
    </xf>
    <xf numFmtId="0" fontId="12" fillId="0" borderId="7" xfId="0" applyFont="1" applyBorder="1" applyAlignment="1">
      <alignment horizontal="center" vertical="center" wrapText="1"/>
    </xf>
    <xf numFmtId="0" fontId="12" fillId="0" borderId="7" xfId="0" applyFont="1" applyBorder="1" applyAlignment="1">
      <alignment vertical="top" wrapText="1"/>
    </xf>
    <xf numFmtId="0" fontId="10" fillId="0" borderId="65" xfId="0" applyFont="1" applyBorder="1" applyAlignment="1">
      <alignment horizontal="left" vertical="top"/>
    </xf>
    <xf numFmtId="165" fontId="11" fillId="0" borderId="66" xfId="0" applyNumberFormat="1" applyFont="1" applyBorder="1" applyAlignment="1">
      <alignment horizontal="center" vertical="center"/>
    </xf>
    <xf numFmtId="0" fontId="10" fillId="0" borderId="67" xfId="0" applyFont="1" applyBorder="1" applyAlignment="1">
      <alignment horizontal="left" vertical="top"/>
    </xf>
    <xf numFmtId="165" fontId="11" fillId="0" borderId="68" xfId="0" applyNumberFormat="1" applyFont="1" applyBorder="1" applyAlignment="1">
      <alignment horizontal="center" vertical="center"/>
    </xf>
    <xf numFmtId="0" fontId="12" fillId="0" borderId="18" xfId="0" applyFont="1" applyBorder="1" applyAlignment="1">
      <alignment horizontal="left" vertical="center"/>
    </xf>
    <xf numFmtId="0" fontId="12" fillId="0" borderId="38" xfId="0" applyFont="1" applyBorder="1" applyAlignment="1">
      <alignment horizontal="center" vertical="center" wrapText="1"/>
    </xf>
    <xf numFmtId="165" fontId="15" fillId="0" borderId="64" xfId="0" applyNumberFormat="1" applyFont="1" applyBorder="1" applyAlignment="1">
      <alignment horizontal="center" vertical="center"/>
    </xf>
    <xf numFmtId="165" fontId="12" fillId="0" borderId="1" xfId="0" applyNumberFormat="1" applyFont="1" applyBorder="1" applyAlignment="1">
      <alignment horizontal="center" vertical="center" wrapText="1"/>
    </xf>
    <xf numFmtId="0" fontId="12" fillId="0" borderId="73" xfId="0" applyFont="1" applyBorder="1" applyAlignment="1">
      <alignment horizontal="center" vertical="top" wrapText="1"/>
    </xf>
    <xf numFmtId="14" fontId="12" fillId="0" borderId="72" xfId="0" applyNumberFormat="1" applyFont="1" applyBorder="1" applyAlignment="1">
      <alignment horizontal="center" vertical="top" wrapText="1"/>
    </xf>
    <xf numFmtId="0" fontId="12" fillId="0" borderId="74" xfId="0" applyFont="1" applyBorder="1" applyAlignment="1">
      <alignment horizontal="center" vertical="top" wrapText="1"/>
    </xf>
    <xf numFmtId="0" fontId="12" fillId="0" borderId="67" xfId="0" applyFont="1" applyBorder="1" applyAlignment="1">
      <alignment horizontal="center" vertical="top" wrapText="1"/>
    </xf>
    <xf numFmtId="14" fontId="12" fillId="0" borderId="18" xfId="0" applyNumberFormat="1" applyFont="1" applyBorder="1" applyAlignment="1">
      <alignment horizontal="center" vertical="top" wrapText="1"/>
    </xf>
    <xf numFmtId="0" fontId="12" fillId="0" borderId="68" xfId="0" applyFont="1" applyBorder="1" applyAlignment="1">
      <alignment horizontal="center" vertical="top" wrapText="1"/>
    </xf>
    <xf numFmtId="0" fontId="18" fillId="0" borderId="68" xfId="0" applyFont="1" applyBorder="1" applyAlignment="1">
      <alignment horizontal="center" vertical="top" wrapText="1"/>
    </xf>
    <xf numFmtId="0" fontId="12" fillId="0" borderId="18" xfId="0" applyFont="1" applyBorder="1" applyAlignment="1">
      <alignment horizontal="left" vertical="center" wrapText="1"/>
    </xf>
    <xf numFmtId="14" fontId="12" fillId="0" borderId="18" xfId="0" applyNumberFormat="1" applyFont="1" applyBorder="1" applyAlignment="1">
      <alignment horizontal="left" vertical="center"/>
    </xf>
    <xf numFmtId="165" fontId="11" fillId="0" borderId="39" xfId="0" applyNumberFormat="1" applyFont="1" applyBorder="1" applyAlignment="1">
      <alignment horizontal="center" vertical="center"/>
    </xf>
    <xf numFmtId="0" fontId="12" fillId="0" borderId="63" xfId="0" applyFont="1" applyBorder="1" applyAlignment="1">
      <alignment horizontal="left" vertical="top" wrapText="1"/>
    </xf>
    <xf numFmtId="0" fontId="12" fillId="0" borderId="20" xfId="0" applyFont="1" applyBorder="1" applyAlignment="1">
      <alignment horizontal="left" vertical="top" wrapText="1"/>
    </xf>
    <xf numFmtId="0" fontId="12" fillId="0" borderId="75" xfId="0" applyFont="1" applyBorder="1" applyAlignment="1">
      <alignment horizontal="center" vertical="top" wrapText="1"/>
    </xf>
    <xf numFmtId="0" fontId="12" fillId="0" borderId="76" xfId="0" applyFont="1" applyBorder="1"/>
    <xf numFmtId="0" fontId="12" fillId="0" borderId="68" xfId="0" applyFont="1" applyBorder="1"/>
    <xf numFmtId="0" fontId="12" fillId="0" borderId="77" xfId="0" applyFont="1" applyBorder="1" applyAlignment="1">
      <alignment horizontal="center" vertical="top" wrapText="1"/>
    </xf>
    <xf numFmtId="0" fontId="12" fillId="0" borderId="78" xfId="0" applyFont="1" applyBorder="1"/>
    <xf numFmtId="0" fontId="12" fillId="0" borderId="79" xfId="0" applyFont="1" applyBorder="1" applyAlignment="1">
      <alignment horizontal="center" vertical="top" wrapText="1"/>
    </xf>
    <xf numFmtId="0" fontId="12" fillId="0" borderId="80" xfId="0" applyFont="1" applyBorder="1" applyAlignment="1">
      <alignment horizontal="left" vertical="top" wrapText="1"/>
    </xf>
    <xf numFmtId="0" fontId="12" fillId="0" borderId="81" xfId="0" applyFont="1" applyBorder="1"/>
    <xf numFmtId="0" fontId="21" fillId="0" borderId="18" xfId="0" applyFont="1" applyBorder="1" applyAlignment="1">
      <alignment horizontal="center" vertical="center" wrapText="1"/>
    </xf>
    <xf numFmtId="0" fontId="15" fillId="0" borderId="64" xfId="0" applyFont="1" applyBorder="1"/>
    <xf numFmtId="0" fontId="12" fillId="0" borderId="1" xfId="0" applyFont="1" applyBorder="1" applyAlignment="1">
      <alignment horizontal="center" vertical="top" wrapText="1"/>
    </xf>
    <xf numFmtId="14" fontId="12" fillId="0" borderId="63" xfId="0" applyNumberFormat="1" applyFont="1" applyBorder="1" applyAlignment="1">
      <alignment horizontal="center" vertical="top" wrapText="1"/>
    </xf>
    <xf numFmtId="0" fontId="18" fillId="0" borderId="76" xfId="0" applyFont="1" applyBorder="1" applyAlignment="1">
      <alignment horizontal="center" vertical="top" wrapText="1"/>
    </xf>
    <xf numFmtId="0" fontId="12" fillId="0" borderId="69" xfId="0" applyFont="1" applyBorder="1" applyAlignment="1">
      <alignment horizontal="center" vertical="top" wrapText="1"/>
    </xf>
    <xf numFmtId="14" fontId="12" fillId="0" borderId="70" xfId="0" applyNumberFormat="1" applyFont="1" applyBorder="1" applyAlignment="1">
      <alignment horizontal="center" vertical="top" wrapText="1"/>
    </xf>
    <xf numFmtId="0" fontId="18" fillId="0" borderId="71" xfId="0" applyFont="1" applyBorder="1" applyAlignment="1">
      <alignment horizontal="center" vertical="top" wrapText="1"/>
    </xf>
    <xf numFmtId="0" fontId="11" fillId="0" borderId="62" xfId="0" applyFont="1" applyBorder="1" applyAlignment="1">
      <alignment horizontal="left" vertical="top"/>
    </xf>
    <xf numFmtId="0" fontId="12" fillId="0" borderId="36" xfId="0" applyFont="1" applyBorder="1" applyAlignment="1">
      <alignment horizontal="center" vertical="top"/>
    </xf>
    <xf numFmtId="0" fontId="12" fillId="0" borderId="38" xfId="0" applyFont="1" applyBorder="1" applyAlignment="1">
      <alignment horizontal="center" vertical="top"/>
    </xf>
    <xf numFmtId="0" fontId="12" fillId="0" borderId="22" xfId="0" applyFont="1" applyBorder="1" applyAlignment="1">
      <alignment vertical="center"/>
    </xf>
    <xf numFmtId="0" fontId="12" fillId="0" borderId="29" xfId="0" applyFont="1" applyBorder="1" applyAlignment="1">
      <alignment horizontal="left"/>
    </xf>
    <xf numFmtId="0" fontId="12" fillId="0" borderId="24" xfId="0" applyFont="1" applyBorder="1" applyAlignment="1">
      <alignment vertical="top"/>
    </xf>
    <xf numFmtId="0" fontId="12" fillId="0" borderId="21" xfId="0" applyFont="1" applyBorder="1" applyAlignment="1">
      <alignment horizontal="center" vertical="center"/>
    </xf>
    <xf numFmtId="0" fontId="12" fillId="0" borderId="23" xfId="0" applyFont="1" applyBorder="1" applyAlignment="1">
      <alignment horizontal="center"/>
    </xf>
    <xf numFmtId="0" fontId="12" fillId="0" borderId="23" xfId="0" applyFont="1" applyBorder="1" applyAlignment="1">
      <alignment horizontal="center" vertical="top"/>
    </xf>
    <xf numFmtId="14" fontId="11" fillId="0" borderId="1" xfId="0" applyNumberFormat="1" applyFont="1" applyBorder="1" applyAlignment="1">
      <alignment horizontal="right" vertical="top" wrapText="1"/>
    </xf>
    <xf numFmtId="0" fontId="15" fillId="0" borderId="2" xfId="0" applyFont="1" applyBorder="1" applyAlignment="1">
      <alignment horizontal="right"/>
    </xf>
    <xf numFmtId="0" fontId="12" fillId="0" borderId="8" xfId="0" applyFont="1" applyBorder="1" applyAlignment="1">
      <alignment horizontal="right"/>
    </xf>
    <xf numFmtId="0" fontId="12" fillId="0" borderId="9" xfId="0" applyFont="1" applyBorder="1" applyAlignment="1">
      <alignment horizontal="right"/>
    </xf>
    <xf numFmtId="0" fontId="16" fillId="0" borderId="18" xfId="0" applyFont="1" applyBorder="1" applyAlignment="1">
      <alignment horizontal="left" vertical="center" wrapText="1"/>
    </xf>
    <xf numFmtId="14" fontId="16" fillId="0" borderId="18" xfId="0" applyNumberFormat="1" applyFont="1" applyBorder="1" applyAlignment="1">
      <alignment horizontal="left" vertical="center"/>
    </xf>
    <xf numFmtId="0" fontId="16" fillId="0" borderId="20" xfId="0" applyFont="1" applyBorder="1"/>
    <xf numFmtId="0" fontId="16" fillId="0" borderId="18" xfId="0" applyFont="1" applyBorder="1"/>
    <xf numFmtId="0" fontId="22" fillId="0" borderId="18" xfId="0" applyFont="1" applyBorder="1" applyAlignment="1">
      <alignment horizontal="center" vertical="center"/>
    </xf>
    <xf numFmtId="0" fontId="12" fillId="0" borderId="38" xfId="0" applyFont="1" applyBorder="1"/>
    <xf numFmtId="0" fontId="12" fillId="0" borderId="38" xfId="0" applyFont="1" applyBorder="1" applyAlignment="1">
      <alignment horizontal="left" vertical="center"/>
    </xf>
    <xf numFmtId="0" fontId="12" fillId="0" borderId="68" xfId="0" applyFont="1" applyBorder="1" applyAlignment="1">
      <alignment horizontal="left" vertical="top" wrapText="1"/>
    </xf>
    <xf numFmtId="0" fontId="12" fillId="0" borderId="38" xfId="0" applyFont="1" applyBorder="1" applyAlignment="1">
      <alignment horizontal="left" vertical="center" wrapText="1"/>
    </xf>
    <xf numFmtId="14" fontId="12" fillId="0" borderId="38" xfId="0" applyNumberFormat="1" applyFont="1" applyBorder="1" applyAlignment="1">
      <alignment horizontal="left" vertical="center"/>
    </xf>
    <xf numFmtId="0" fontId="10" fillId="0" borderId="69" xfId="0" applyFont="1" applyBorder="1" applyAlignment="1">
      <alignment horizontal="left" vertical="top"/>
    </xf>
    <xf numFmtId="0" fontId="4" fillId="0" borderId="0" xfId="0" applyFont="1" applyAlignment="1">
      <alignment horizontal="left" vertical="top" wrapText="1"/>
    </xf>
    <xf numFmtId="0" fontId="12" fillId="0" borderId="32" xfId="0" applyFont="1" applyBorder="1" applyAlignment="1">
      <alignment horizontal="left" vertical="top" wrapText="1"/>
    </xf>
    <xf numFmtId="165" fontId="15" fillId="0" borderId="18" xfId="0" applyNumberFormat="1" applyFont="1" applyBorder="1" applyAlignment="1">
      <alignment horizontal="left" vertical="top" wrapText="1"/>
    </xf>
    <xf numFmtId="165" fontId="16" fillId="0" borderId="18" xfId="0" applyNumberFormat="1" applyFont="1" applyBorder="1" applyAlignment="1">
      <alignment horizontal="left" vertical="center"/>
    </xf>
    <xf numFmtId="165" fontId="16" fillId="0" borderId="38" xfId="0" applyNumberFormat="1" applyFont="1" applyBorder="1" applyAlignment="1">
      <alignment horizontal="left" vertical="center"/>
    </xf>
    <xf numFmtId="0" fontId="12" fillId="0" borderId="7" xfId="0" applyFont="1" applyBorder="1" applyAlignment="1">
      <alignment horizontal="center"/>
    </xf>
    <xf numFmtId="0" fontId="12" fillId="0" borderId="7" xfId="0" applyFont="1" applyBorder="1"/>
    <xf numFmtId="0" fontId="12" fillId="0" borderId="85" xfId="0" applyFont="1" applyBorder="1"/>
    <xf numFmtId="165" fontId="11" fillId="0" borderId="86" xfId="0" applyNumberFormat="1" applyFont="1" applyBorder="1" applyAlignment="1">
      <alignment horizontal="center" vertical="center"/>
    </xf>
    <xf numFmtId="165" fontId="11" fillId="0" borderId="71" xfId="0" applyNumberFormat="1" applyFont="1" applyBorder="1" applyAlignment="1">
      <alignment horizontal="center" vertical="center"/>
    </xf>
    <xf numFmtId="14" fontId="11" fillId="0" borderId="87" xfId="0" applyNumberFormat="1" applyFont="1" applyBorder="1" applyAlignment="1">
      <alignment horizontal="right" vertical="top" wrapText="1"/>
    </xf>
    <xf numFmtId="165" fontId="26" fillId="0" borderId="18" xfId="0" applyNumberFormat="1" applyFont="1" applyBorder="1" applyAlignment="1">
      <alignment horizontal="left" vertical="top" wrapText="1"/>
    </xf>
    <xf numFmtId="165" fontId="16" fillId="0" borderId="70" xfId="0" applyNumberFormat="1" applyFont="1" applyBorder="1" applyAlignment="1">
      <alignment horizontal="left" vertical="center"/>
    </xf>
    <xf numFmtId="0" fontId="15" fillId="0" borderId="8" xfId="0" applyFont="1" applyBorder="1" applyAlignment="1">
      <alignment horizontal="center"/>
    </xf>
    <xf numFmtId="165" fontId="15" fillId="0" borderId="0" xfId="0" applyNumberFormat="1" applyFont="1" applyAlignment="1">
      <alignment horizontal="right"/>
    </xf>
    <xf numFmtId="0" fontId="12" fillId="0" borderId="36" xfId="0" applyFont="1" applyBorder="1" applyAlignment="1">
      <alignment horizontal="center" vertical="center" wrapText="1"/>
    </xf>
    <xf numFmtId="0" fontId="12" fillId="0" borderId="36" xfId="0" applyFont="1" applyBorder="1"/>
    <xf numFmtId="0" fontId="12" fillId="0" borderId="36" xfId="0" applyFont="1" applyBorder="1" applyAlignment="1">
      <alignment horizontal="left" vertical="center"/>
    </xf>
    <xf numFmtId="165" fontId="16" fillId="0" borderId="36" xfId="0" applyNumberFormat="1" applyFont="1" applyBorder="1" applyAlignment="1">
      <alignment horizontal="left" vertical="center"/>
    </xf>
    <xf numFmtId="0" fontId="12" fillId="0" borderId="70" xfId="0" applyFont="1" applyBorder="1" applyAlignment="1">
      <alignment horizontal="center" vertical="center" wrapText="1"/>
    </xf>
    <xf numFmtId="0" fontId="12" fillId="0" borderId="70" xfId="0" applyFont="1" applyBorder="1"/>
    <xf numFmtId="0" fontId="12" fillId="0" borderId="70" xfId="0" applyFont="1" applyBorder="1" applyAlignment="1">
      <alignment horizontal="left" vertical="center"/>
    </xf>
    <xf numFmtId="0" fontId="15" fillId="0" borderId="18" xfId="0" applyFont="1" applyBorder="1" applyAlignment="1">
      <alignment horizontal="center" vertical="top"/>
    </xf>
    <xf numFmtId="0" fontId="27" fillId="0" borderId="11" xfId="0" applyFont="1" applyBorder="1"/>
    <xf numFmtId="0" fontId="10" fillId="0" borderId="90" xfId="0" applyFont="1" applyBorder="1" applyAlignment="1">
      <alignment horizontal="left" vertical="top"/>
    </xf>
    <xf numFmtId="0" fontId="12" fillId="0" borderId="36" xfId="0" applyFont="1" applyBorder="1" applyAlignment="1">
      <alignment horizontal="left" vertical="center" wrapText="1"/>
    </xf>
    <xf numFmtId="14" fontId="12" fillId="0" borderId="36" xfId="0" applyNumberFormat="1" applyFont="1" applyBorder="1" applyAlignment="1">
      <alignment horizontal="left" vertical="center"/>
    </xf>
    <xf numFmtId="165" fontId="15" fillId="0" borderId="35" xfId="0" applyNumberFormat="1" applyFont="1" applyBorder="1" applyAlignment="1">
      <alignment horizontal="left" vertical="top" wrapText="1"/>
    </xf>
    <xf numFmtId="0" fontId="15" fillId="0" borderId="40" xfId="0" applyFont="1" applyBorder="1" applyAlignment="1">
      <alignment horizontal="right" vertical="top" wrapText="1"/>
    </xf>
    <xf numFmtId="0" fontId="12" fillId="0" borderId="35" xfId="0" applyFont="1" applyBorder="1"/>
    <xf numFmtId="0" fontId="12" fillId="0" borderId="18" xfId="0" applyFont="1" applyBorder="1" applyAlignment="1">
      <alignment horizontal="center" vertical="top"/>
    </xf>
    <xf numFmtId="0" fontId="12" fillId="0" borderId="70" xfId="0" applyFont="1" applyBorder="1" applyAlignment="1">
      <alignment horizontal="left" vertical="center" wrapText="1"/>
    </xf>
    <xf numFmtId="14" fontId="12" fillId="0" borderId="70" xfId="0" applyNumberFormat="1" applyFont="1" applyBorder="1" applyAlignment="1">
      <alignment horizontal="left" vertical="center"/>
    </xf>
    <xf numFmtId="14" fontId="12" fillId="0" borderId="18" xfId="0" applyNumberFormat="1" applyFont="1" applyBorder="1" applyAlignment="1">
      <alignment horizontal="center"/>
    </xf>
    <xf numFmtId="0" fontId="27" fillId="0" borderId="56" xfId="0" applyFont="1" applyBorder="1"/>
    <xf numFmtId="14" fontId="27" fillId="0" borderId="11" xfId="0" applyNumberFormat="1" applyFont="1" applyBorder="1"/>
    <xf numFmtId="0" fontId="10" fillId="0" borderId="84" xfId="0" applyFont="1" applyBorder="1" applyAlignment="1">
      <alignment horizontal="center" vertical="top"/>
    </xf>
    <xf numFmtId="0" fontId="10" fillId="0" borderId="67" xfId="0" applyFont="1" applyBorder="1" applyAlignment="1">
      <alignment horizontal="center" vertical="top"/>
    </xf>
    <xf numFmtId="0" fontId="10" fillId="0" borderId="69" xfId="0" applyFont="1" applyBorder="1" applyAlignment="1">
      <alignment horizontal="center" vertical="top"/>
    </xf>
    <xf numFmtId="165" fontId="11" fillId="0" borderId="37" xfId="0" applyNumberFormat="1" applyFont="1" applyBorder="1" applyAlignment="1">
      <alignment horizontal="left" vertical="center"/>
    </xf>
    <xf numFmtId="165" fontId="11" fillId="0" borderId="68" xfId="0" applyNumberFormat="1" applyFont="1" applyBorder="1" applyAlignment="1">
      <alignment horizontal="left" vertical="center"/>
    </xf>
    <xf numFmtId="165" fontId="24" fillId="0" borderId="68" xfId="0" applyNumberFormat="1" applyFont="1" applyBorder="1" applyAlignment="1">
      <alignment horizontal="left" vertical="center"/>
    </xf>
    <xf numFmtId="165" fontId="11" fillId="0" borderId="86" xfId="0" applyNumberFormat="1" applyFont="1" applyBorder="1" applyAlignment="1">
      <alignment horizontal="left" vertical="center"/>
    </xf>
    <xf numFmtId="165" fontId="11" fillId="0" borderId="71" xfId="0" applyNumberFormat="1" applyFont="1" applyBorder="1" applyAlignment="1">
      <alignment horizontal="left" vertical="center"/>
    </xf>
    <xf numFmtId="165" fontId="11" fillId="0" borderId="3" xfId="0" applyNumberFormat="1" applyFont="1" applyBorder="1" applyAlignment="1">
      <alignment horizontal="left" vertical="center"/>
    </xf>
    <xf numFmtId="165" fontId="25" fillId="0" borderId="3" xfId="0" applyNumberFormat="1" applyFont="1" applyBorder="1" applyAlignment="1">
      <alignment horizontal="left" vertical="center"/>
    </xf>
    <xf numFmtId="165" fontId="11" fillId="0" borderId="1" xfId="0" applyNumberFormat="1" applyFont="1" applyBorder="1" applyAlignment="1">
      <alignment horizontal="left" vertical="center"/>
    </xf>
    <xf numFmtId="165" fontId="11" fillId="0" borderId="6" xfId="0" applyNumberFormat="1" applyFont="1" applyBorder="1" applyAlignment="1">
      <alignment horizontal="left" vertical="center"/>
    </xf>
    <xf numFmtId="0" fontId="30" fillId="0" borderId="56" xfId="0" applyFont="1" applyBorder="1"/>
    <xf numFmtId="0" fontId="30" fillId="0" borderId="11" xfId="0" applyFont="1" applyBorder="1"/>
    <xf numFmtId="0" fontId="30" fillId="0" borderId="11" xfId="0" applyFont="1" applyBorder="1" applyAlignment="1">
      <alignment wrapText="1"/>
    </xf>
    <xf numFmtId="0" fontId="10" fillId="0" borderId="75" xfId="0" applyFont="1" applyBorder="1" applyAlignment="1">
      <alignment horizontal="center" vertical="top"/>
    </xf>
    <xf numFmtId="165" fontId="11" fillId="0" borderId="76" xfId="0" applyNumberFormat="1" applyFont="1" applyBorder="1" applyAlignment="1">
      <alignment horizontal="left" vertical="center"/>
    </xf>
    <xf numFmtId="14" fontId="30" fillId="0" borderId="11" xfId="0" applyNumberFormat="1" applyFont="1" applyBorder="1"/>
    <xf numFmtId="166" fontId="30" fillId="2" borderId="11" xfId="0" applyNumberFormat="1" applyFont="1" applyFill="1" applyBorder="1" applyAlignment="1">
      <alignment horizontal="left"/>
    </xf>
    <xf numFmtId="0" fontId="12" fillId="0" borderId="63" xfId="0" applyFont="1" applyBorder="1" applyAlignment="1">
      <alignment horizontal="center" vertical="center" wrapText="1"/>
    </xf>
    <xf numFmtId="0" fontId="12" fillId="0" borderId="63" xfId="0" applyFont="1" applyBorder="1" applyAlignment="1">
      <alignment horizontal="left" vertical="center" wrapText="1"/>
    </xf>
    <xf numFmtId="14" fontId="12" fillId="0" borderId="63" xfId="0" applyNumberFormat="1" applyFont="1" applyBorder="1" applyAlignment="1">
      <alignment horizontal="left" vertical="center"/>
    </xf>
    <xf numFmtId="0" fontId="15" fillId="0" borderId="38" xfId="0" applyFont="1" applyBorder="1" applyAlignment="1">
      <alignment horizontal="center" vertical="center" wrapText="1"/>
    </xf>
    <xf numFmtId="0" fontId="22" fillId="0" borderId="38" xfId="0" applyFont="1" applyBorder="1" applyAlignment="1">
      <alignment horizontal="center"/>
    </xf>
    <xf numFmtId="0" fontId="4" fillId="0" borderId="0" xfId="0" applyFont="1" applyAlignment="1">
      <alignment horizontal="center" vertical="center"/>
    </xf>
    <xf numFmtId="0" fontId="12" fillId="0" borderId="0" xfId="0" applyFont="1" applyAlignment="1">
      <alignment horizontal="center" vertical="center"/>
    </xf>
    <xf numFmtId="0" fontId="15" fillId="0" borderId="0" xfId="0" applyFont="1" applyAlignment="1">
      <alignment horizontal="center"/>
    </xf>
    <xf numFmtId="0" fontId="12" fillId="0" borderId="0" xfId="0" applyFont="1" applyAlignment="1">
      <alignment horizontal="left" vertical="top" wrapText="1"/>
    </xf>
    <xf numFmtId="0" fontId="12" fillId="0" borderId="0" xfId="0" applyFont="1" applyAlignment="1">
      <alignment horizontal="left" vertical="center" wrapText="1"/>
    </xf>
    <xf numFmtId="0" fontId="12" fillId="0" borderId="8" xfId="0" applyFont="1" applyBorder="1" applyAlignment="1">
      <alignment horizontal="left" vertical="top" wrapText="1"/>
    </xf>
    <xf numFmtId="0" fontId="12" fillId="0" borderId="9" xfId="0" applyFont="1" applyBorder="1" applyAlignment="1">
      <alignment horizontal="left" vertical="top" wrapText="1"/>
    </xf>
    <xf numFmtId="0" fontId="12" fillId="0" borderId="2" xfId="0" applyFont="1" applyBorder="1" applyAlignment="1">
      <alignment horizontal="left" vertical="top" wrapText="1"/>
    </xf>
    <xf numFmtId="0" fontId="15" fillId="0" borderId="0" xfId="0" applyFont="1" applyAlignment="1">
      <alignment horizontal="center" vertical="center"/>
    </xf>
    <xf numFmtId="0" fontId="16" fillId="0" borderId="0" xfId="0" applyFont="1" applyAlignment="1">
      <alignment horizontal="left" vertical="top" wrapText="1"/>
    </xf>
    <xf numFmtId="0" fontId="15" fillId="0" borderId="16" xfId="0" applyFont="1" applyBorder="1" applyAlignment="1">
      <alignment horizontal="center" vertical="top" wrapText="1"/>
    </xf>
    <xf numFmtId="0" fontId="12" fillId="0" borderId="63" xfId="0" applyFont="1" applyBorder="1" applyAlignment="1">
      <alignment horizontal="left" vertical="top" wrapText="1"/>
    </xf>
    <xf numFmtId="0" fontId="12" fillId="0" borderId="18" xfId="0" applyFont="1" applyBorder="1" applyAlignment="1">
      <alignment horizontal="left" vertical="top" wrapText="1"/>
    </xf>
    <xf numFmtId="0" fontId="16" fillId="0" borderId="0" xfId="0" applyFont="1" applyAlignment="1">
      <alignment horizontal="justify" vertical="top" wrapText="1"/>
    </xf>
    <xf numFmtId="0" fontId="12" fillId="0" borderId="0" xfId="0" applyFont="1" applyAlignment="1">
      <alignment horizontal="justify" vertical="top"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2" xfId="0" applyFont="1" applyBorder="1" applyAlignment="1">
      <alignment horizontal="center" vertical="center" wrapText="1"/>
    </xf>
    <xf numFmtId="0" fontId="12" fillId="0" borderId="72" xfId="0" applyFont="1" applyBorder="1" applyAlignment="1">
      <alignment horizontal="left" vertical="top" wrapText="1"/>
    </xf>
    <xf numFmtId="0" fontId="12" fillId="0" borderId="70" xfId="0" applyFont="1" applyBorder="1" applyAlignment="1">
      <alignment horizontal="left" vertical="top" wrapText="1"/>
    </xf>
    <xf numFmtId="0" fontId="17" fillId="0" borderId="0" xfId="0" applyFont="1" applyAlignment="1">
      <alignment horizontal="left" vertical="top" wrapText="1"/>
    </xf>
    <xf numFmtId="0" fontId="11" fillId="0" borderId="0" xfId="0" applyFont="1" applyAlignment="1">
      <alignment horizontal="left" vertical="top" wrapText="1"/>
    </xf>
    <xf numFmtId="0" fontId="12" fillId="0" borderId="0" xfId="0" applyFont="1" applyAlignment="1">
      <alignment horizontal="center" vertical="top"/>
    </xf>
    <xf numFmtId="0" fontId="23" fillId="0" borderId="0" xfId="0" applyFont="1" applyAlignment="1">
      <alignment horizontal="center" vertical="top"/>
    </xf>
    <xf numFmtId="0" fontId="11" fillId="0" borderId="0" xfId="0" applyFont="1" applyAlignment="1">
      <alignment horizontal="center" vertical="top"/>
    </xf>
    <xf numFmtId="0" fontId="12" fillId="0" borderId="0" xfId="0" applyFont="1" applyAlignment="1">
      <alignment horizontal="right" vertical="top"/>
    </xf>
    <xf numFmtId="0" fontId="14" fillId="0" borderId="0" xfId="0" applyFont="1" applyAlignment="1">
      <alignment horizontal="center" vertical="top"/>
    </xf>
    <xf numFmtId="0" fontId="15" fillId="0" borderId="0" xfId="0" applyFont="1" applyAlignment="1">
      <alignment horizontal="left" vertical="top" wrapText="1"/>
    </xf>
    <xf numFmtId="0" fontId="4" fillId="0" borderId="0" xfId="0" applyFont="1" applyAlignment="1">
      <alignment horizontal="center" vertical="center" wrapText="1"/>
    </xf>
    <xf numFmtId="0" fontId="14" fillId="0" borderId="0" xfId="0" applyFont="1" applyAlignment="1">
      <alignment horizontal="center" vertical="top" wrapText="1"/>
    </xf>
    <xf numFmtId="0" fontId="14" fillId="0" borderId="0" xfId="0" applyFont="1" applyAlignment="1">
      <alignment horizontal="center" vertical="center"/>
    </xf>
    <xf numFmtId="0" fontId="12" fillId="0" borderId="24" xfId="0" applyFont="1" applyBorder="1" applyAlignment="1">
      <alignment horizontal="left" vertical="top" wrapText="1"/>
    </xf>
    <xf numFmtId="0" fontId="12" fillId="0" borderId="25" xfId="0" applyFont="1" applyBorder="1" applyAlignment="1">
      <alignment horizontal="left" vertical="top" wrapText="1"/>
    </xf>
    <xf numFmtId="0" fontId="15" fillId="0" borderId="23" xfId="0" applyFont="1" applyBorder="1" applyAlignment="1">
      <alignment horizontal="left"/>
    </xf>
    <xf numFmtId="0" fontId="15" fillId="0" borderId="24" xfId="0" applyFont="1" applyBorder="1" applyAlignment="1">
      <alignment horizontal="left"/>
    </xf>
    <xf numFmtId="0" fontId="12" fillId="0" borderId="57" xfId="0" applyFont="1" applyBorder="1" applyAlignment="1">
      <alignment horizontal="left" vertical="center" wrapText="1"/>
    </xf>
    <xf numFmtId="0" fontId="12" fillId="0" borderId="58" xfId="0" applyFont="1" applyBorder="1" applyAlignment="1">
      <alignment horizontal="left" vertical="center" wrapText="1"/>
    </xf>
    <xf numFmtId="14" fontId="12" fillId="0" borderId="29" xfId="0" applyNumberFormat="1" applyFont="1" applyBorder="1" applyAlignment="1">
      <alignment horizontal="left" vertical="top" wrapText="1"/>
    </xf>
    <xf numFmtId="14" fontId="12" fillId="0" borderId="28" xfId="0" applyNumberFormat="1" applyFont="1" applyBorder="1" applyAlignment="1">
      <alignment horizontal="left" vertical="top" wrapText="1"/>
    </xf>
    <xf numFmtId="0" fontId="12" fillId="0" borderId="29" xfId="0" applyFont="1" applyBorder="1" applyAlignment="1">
      <alignment wrapText="1"/>
    </xf>
    <xf numFmtId="0" fontId="12" fillId="0" borderId="28" xfId="0" applyFont="1" applyBorder="1" applyAlignment="1">
      <alignment wrapText="1"/>
    </xf>
    <xf numFmtId="14" fontId="10" fillId="0" borderId="18" xfId="0" applyNumberFormat="1" applyFont="1" applyBorder="1" applyAlignment="1">
      <alignment horizontal="left" vertical="top" wrapText="1"/>
    </xf>
    <xf numFmtId="14" fontId="10" fillId="0" borderId="38" xfId="0" applyNumberFormat="1" applyFont="1" applyBorder="1" applyAlignment="1">
      <alignment horizontal="left" vertical="top" wrapText="1"/>
    </xf>
    <xf numFmtId="0" fontId="15" fillId="0" borderId="0" xfId="0" applyFont="1" applyAlignment="1">
      <alignment horizontal="right" vertical="top" wrapText="1"/>
    </xf>
    <xf numFmtId="14" fontId="10" fillId="0" borderId="46" xfId="0" applyNumberFormat="1" applyFont="1" applyBorder="1" applyAlignment="1">
      <alignment horizontal="left" vertical="top" wrapText="1"/>
    </xf>
    <xf numFmtId="14" fontId="10" fillId="0" borderId="33" xfId="0" applyNumberFormat="1" applyFont="1" applyBorder="1" applyAlignment="1">
      <alignment horizontal="left" vertical="top" wrapText="1"/>
    </xf>
    <xf numFmtId="14" fontId="10" fillId="0" borderId="35" xfId="0" applyNumberFormat="1" applyFont="1" applyBorder="1" applyAlignment="1">
      <alignment horizontal="left" vertical="top" wrapText="1"/>
    </xf>
    <xf numFmtId="14" fontId="10" fillId="0" borderId="60" xfId="0" applyNumberFormat="1" applyFont="1" applyBorder="1" applyAlignment="1">
      <alignment horizontal="left" vertical="top" wrapText="1"/>
    </xf>
    <xf numFmtId="14" fontId="10" fillId="0" borderId="59" xfId="0" applyNumberFormat="1" applyFont="1" applyBorder="1" applyAlignment="1">
      <alignment horizontal="left" vertical="top" wrapText="1"/>
    </xf>
    <xf numFmtId="14" fontId="10" fillId="0" borderId="58" xfId="0" applyNumberFormat="1" applyFont="1" applyBorder="1" applyAlignment="1">
      <alignment horizontal="left" vertical="top" wrapText="1"/>
    </xf>
    <xf numFmtId="14" fontId="10" fillId="0" borderId="70" xfId="0" applyNumberFormat="1" applyFont="1" applyBorder="1" applyAlignment="1">
      <alignment horizontal="left" vertical="top" wrapText="1"/>
    </xf>
    <xf numFmtId="14" fontId="10" fillId="0" borderId="64" xfId="0" applyNumberFormat="1" applyFont="1" applyBorder="1" applyAlignment="1">
      <alignment horizontal="left" vertical="top" wrapText="1"/>
    </xf>
    <xf numFmtId="14" fontId="10" fillId="0" borderId="88" xfId="0" applyNumberFormat="1" applyFont="1" applyBorder="1" applyAlignment="1">
      <alignment horizontal="left" vertical="top" wrapText="1"/>
    </xf>
    <xf numFmtId="14" fontId="10" fillId="0" borderId="83" xfId="0" applyNumberFormat="1" applyFont="1" applyBorder="1" applyAlignment="1">
      <alignment horizontal="left" vertical="top" wrapText="1"/>
    </xf>
    <xf numFmtId="14" fontId="10" fillId="0" borderId="89" xfId="0" applyNumberFormat="1" applyFont="1" applyBorder="1" applyAlignment="1">
      <alignment horizontal="left" vertical="top" wrapText="1"/>
    </xf>
    <xf numFmtId="0" fontId="10" fillId="0" borderId="36" xfId="0" applyFont="1" applyBorder="1" applyAlignment="1">
      <alignment horizontal="left" vertical="top" wrapText="1"/>
    </xf>
    <xf numFmtId="14" fontId="10" fillId="0" borderId="72" xfId="0" applyNumberFormat="1" applyFont="1" applyBorder="1" applyAlignment="1">
      <alignment horizontal="left" vertical="top" wrapText="1"/>
    </xf>
    <xf numFmtId="14" fontId="10" fillId="0" borderId="63" xfId="0" applyNumberFormat="1" applyFont="1" applyBorder="1" applyAlignment="1">
      <alignment horizontal="left" vertical="top" wrapText="1"/>
    </xf>
    <xf numFmtId="14" fontId="10" fillId="0" borderId="61" xfId="0" applyNumberFormat="1" applyFont="1" applyBorder="1" applyAlignment="1">
      <alignment horizontal="left" vertical="top" wrapText="1"/>
    </xf>
    <xf numFmtId="14" fontId="10" fillId="0" borderId="0" xfId="0" applyNumberFormat="1" applyFont="1" applyAlignment="1">
      <alignment horizontal="left" vertical="top" wrapText="1"/>
    </xf>
    <xf numFmtId="14" fontId="10" fillId="0" borderId="28" xfId="0" applyNumberFormat="1" applyFont="1" applyBorder="1" applyAlignment="1">
      <alignment horizontal="left" vertical="top" wrapText="1"/>
    </xf>
    <xf numFmtId="14" fontId="15" fillId="0" borderId="51" xfId="0" applyNumberFormat="1" applyFont="1" applyBorder="1" applyAlignment="1">
      <alignment vertical="top"/>
    </xf>
    <xf numFmtId="0" fontId="15" fillId="0" borderId="51" xfId="0" applyFont="1" applyBorder="1" applyAlignment="1">
      <alignment vertical="top"/>
    </xf>
    <xf numFmtId="0" fontId="15" fillId="0" borderId="52" xfId="0" applyFont="1" applyBorder="1" applyAlignment="1">
      <alignment vertical="top"/>
    </xf>
    <xf numFmtId="0" fontId="15" fillId="0" borderId="18" xfId="0" applyFont="1" applyBorder="1" applyAlignment="1">
      <alignment horizontal="center" vertical="top"/>
    </xf>
    <xf numFmtId="0" fontId="15" fillId="0" borderId="0" xfId="0" applyFont="1" applyAlignment="1">
      <alignment horizontal="center" vertical="top"/>
    </xf>
    <xf numFmtId="0" fontId="15" fillId="0" borderId="48" xfId="0" applyFont="1" applyBorder="1" applyAlignment="1">
      <alignment vertical="top"/>
    </xf>
    <xf numFmtId="0" fontId="15" fillId="0" borderId="49" xfId="0" applyFont="1" applyBorder="1" applyAlignment="1">
      <alignment vertical="top"/>
    </xf>
    <xf numFmtId="0" fontId="23" fillId="0" borderId="34" xfId="0" applyFont="1" applyBorder="1" applyAlignment="1">
      <alignment horizontal="left" vertical="top" wrapText="1"/>
    </xf>
    <xf numFmtId="0" fontId="23" fillId="0" borderId="31" xfId="0" applyFont="1" applyBorder="1" applyAlignment="1">
      <alignment horizontal="left" vertical="top" wrapText="1"/>
    </xf>
    <xf numFmtId="0" fontId="23" fillId="0" borderId="32" xfId="0" applyFont="1" applyBorder="1" applyAlignment="1">
      <alignment horizontal="left" vertical="top" wrapText="1"/>
    </xf>
    <xf numFmtId="0" fontId="29" fillId="0" borderId="54" xfId="0" applyFont="1" applyBorder="1" applyAlignment="1">
      <alignment vertical="top" wrapText="1"/>
    </xf>
    <xf numFmtId="0" fontId="29" fillId="0" borderId="55" xfId="0" applyFont="1" applyBorder="1" applyAlignment="1">
      <alignment vertical="top" wrapText="1"/>
    </xf>
    <xf numFmtId="0" fontId="12" fillId="0" borderId="36" xfId="0" applyFont="1" applyBorder="1" applyAlignment="1">
      <alignment horizontal="center" vertical="top"/>
    </xf>
    <xf numFmtId="0" fontId="12" fillId="0" borderId="38" xfId="0" applyFont="1" applyBorder="1" applyAlignment="1">
      <alignment horizontal="center" vertical="top"/>
    </xf>
    <xf numFmtId="0" fontId="12" fillId="0" borderId="34" xfId="0" applyFont="1" applyBorder="1" applyAlignment="1">
      <alignment horizontal="left" vertical="top"/>
    </xf>
    <xf numFmtId="0" fontId="12" fillId="0" borderId="31" xfId="0" applyFont="1" applyBorder="1" applyAlignment="1">
      <alignment horizontal="left" vertical="top"/>
    </xf>
    <xf numFmtId="165" fontId="15" fillId="0" borderId="18" xfId="0" applyNumberFormat="1" applyFont="1" applyBorder="1" applyAlignment="1">
      <alignment horizontal="center" vertical="top" wrapText="1"/>
    </xf>
    <xf numFmtId="0" fontId="12" fillId="0" borderId="32" xfId="0" applyFont="1" applyBorder="1" applyAlignment="1">
      <alignment horizontal="left" vertical="top"/>
    </xf>
    <xf numFmtId="0" fontId="15" fillId="0" borderId="33" xfId="0" applyFont="1" applyBorder="1" applyAlignment="1">
      <alignment horizontal="left" vertical="top"/>
    </xf>
    <xf numFmtId="0" fontId="12" fillId="0" borderId="18" xfId="0" applyFont="1" applyBorder="1" applyAlignment="1">
      <alignment horizontal="center" vertical="top" wrapText="1"/>
    </xf>
    <xf numFmtId="165" fontId="16" fillId="0" borderId="18" xfId="0" applyNumberFormat="1" applyFont="1" applyBorder="1" applyAlignment="1">
      <alignment horizontal="left" vertical="center"/>
    </xf>
    <xf numFmtId="165" fontId="16" fillId="0" borderId="70" xfId="0" applyNumberFormat="1" applyFont="1" applyBorder="1" applyAlignment="1">
      <alignment horizontal="left" vertical="center"/>
    </xf>
    <xf numFmtId="0" fontId="12" fillId="0" borderId="38" xfId="0" applyFont="1" applyBorder="1" applyAlignment="1">
      <alignment horizontal="left" vertical="top" wrapText="1"/>
    </xf>
    <xf numFmtId="165" fontId="16" fillId="0" borderId="38" xfId="0" applyNumberFormat="1" applyFont="1" applyBorder="1" applyAlignment="1">
      <alignment horizontal="left" vertical="center"/>
    </xf>
    <xf numFmtId="0" fontId="12" fillId="0" borderId="36" xfId="0" applyFont="1" applyBorder="1" applyAlignment="1">
      <alignment horizontal="left" vertical="top" wrapText="1"/>
    </xf>
    <xf numFmtId="165" fontId="16" fillId="0" borderId="36" xfId="0" applyNumberFormat="1" applyFont="1" applyBorder="1" applyAlignment="1">
      <alignment horizontal="left" vertical="center"/>
    </xf>
    <xf numFmtId="165" fontId="15" fillId="0" borderId="8" xfId="0" applyNumberFormat="1" applyFont="1" applyBorder="1" applyAlignment="1">
      <alignment horizontal="center" vertical="center"/>
    </xf>
    <xf numFmtId="165" fontId="15" fillId="0" borderId="9" xfId="0" applyNumberFormat="1" applyFont="1" applyBorder="1" applyAlignment="1">
      <alignment horizontal="center" vertical="center"/>
    </xf>
    <xf numFmtId="165" fontId="15" fillId="0" borderId="2" xfId="0" applyNumberFormat="1" applyFont="1" applyBorder="1" applyAlignment="1">
      <alignment horizontal="center" vertical="center"/>
    </xf>
    <xf numFmtId="165" fontId="15" fillId="0" borderId="82" xfId="0" applyNumberFormat="1" applyFont="1" applyBorder="1" applyAlignment="1">
      <alignment horizontal="center" vertical="center"/>
    </xf>
    <xf numFmtId="165" fontId="15" fillId="0" borderId="83" xfId="0" applyNumberFormat="1" applyFont="1" applyBorder="1" applyAlignment="1">
      <alignment horizontal="center" vertical="center"/>
    </xf>
    <xf numFmtId="165" fontId="15" fillId="0" borderId="4" xfId="0" applyNumberFormat="1" applyFont="1" applyBorder="1" applyAlignment="1">
      <alignment horizontal="center" vertical="center"/>
    </xf>
    <xf numFmtId="0" fontId="15" fillId="0" borderId="8" xfId="0" applyFont="1" applyBorder="1" applyAlignment="1">
      <alignment horizontal="right"/>
    </xf>
    <xf numFmtId="0" fontId="15" fillId="0" borderId="9" xfId="0" applyFont="1" applyBorder="1" applyAlignment="1">
      <alignment horizontal="right"/>
    </xf>
    <xf numFmtId="0" fontId="15" fillId="0" borderId="2" xfId="0" applyFont="1" applyBorder="1" applyAlignment="1">
      <alignment horizontal="right"/>
    </xf>
    <xf numFmtId="0" fontId="15" fillId="0" borderId="82" xfId="0" applyFont="1" applyBorder="1" applyAlignment="1">
      <alignment horizontal="right"/>
    </xf>
    <xf numFmtId="0" fontId="15" fillId="0" borderId="83" xfId="0" applyFont="1" applyBorder="1" applyAlignment="1">
      <alignment horizontal="right"/>
    </xf>
    <xf numFmtId="0" fontId="15" fillId="0" borderId="4" xfId="0" applyFont="1" applyBorder="1" applyAlignment="1">
      <alignment horizontal="right"/>
    </xf>
    <xf numFmtId="0" fontId="12" fillId="0" borderId="18" xfId="0" applyFont="1" applyBorder="1" applyAlignment="1">
      <alignment horizontal="center" vertical="center" wrapText="1"/>
    </xf>
    <xf numFmtId="0" fontId="15" fillId="0" borderId="46" xfId="0" applyFont="1" applyBorder="1" applyAlignment="1">
      <alignment horizontal="center" vertical="center" wrapText="1"/>
    </xf>
    <xf numFmtId="0" fontId="15" fillId="0" borderId="35" xfId="0" applyFont="1" applyBorder="1" applyAlignment="1">
      <alignment horizontal="center" vertical="center" wrapText="1"/>
    </xf>
    <xf numFmtId="0" fontId="28" fillId="0" borderId="60" xfId="0" applyFont="1" applyBorder="1" applyAlignment="1">
      <alignment horizontal="center" vertical="top" wrapText="1"/>
    </xf>
    <xf numFmtId="0" fontId="28" fillId="0" borderId="58" xfId="0" applyFont="1" applyBorder="1" applyAlignment="1">
      <alignment horizontal="center" vertical="top" wrapText="1"/>
    </xf>
    <xf numFmtId="0" fontId="28" fillId="0" borderId="61" xfId="0" applyFont="1" applyBorder="1" applyAlignment="1">
      <alignment horizontal="center" vertical="top" wrapText="1"/>
    </xf>
    <xf numFmtId="0" fontId="28" fillId="0" borderId="28" xfId="0" applyFont="1" applyBorder="1" applyAlignment="1">
      <alignment horizontal="center" vertical="top" wrapText="1"/>
    </xf>
    <xf numFmtId="165" fontId="16" fillId="0" borderId="60" xfId="0" applyNumberFormat="1" applyFont="1" applyBorder="1" applyAlignment="1">
      <alignment horizontal="center" vertical="center"/>
    </xf>
    <xf numFmtId="165" fontId="16" fillId="0" borderId="58" xfId="0" applyNumberFormat="1" applyFont="1" applyBorder="1" applyAlignment="1">
      <alignment horizontal="center" vertical="center"/>
    </xf>
    <xf numFmtId="165" fontId="16" fillId="0" borderId="18" xfId="0" applyNumberFormat="1" applyFont="1" applyBorder="1" applyAlignment="1">
      <alignment horizontal="center" vertical="center"/>
    </xf>
    <xf numFmtId="164" fontId="12" fillId="0" borderId="18" xfId="0" applyNumberFormat="1" applyFont="1" applyBorder="1" applyAlignment="1">
      <alignment horizontal="center" vertical="center" wrapText="1"/>
    </xf>
    <xf numFmtId="165" fontId="15" fillId="0" borderId="0" xfId="0" applyNumberFormat="1" applyFont="1" applyAlignment="1">
      <alignment horizontal="center"/>
    </xf>
    <xf numFmtId="165" fontId="15" fillId="0" borderId="15" xfId="0" applyNumberFormat="1" applyFont="1" applyBorder="1" applyAlignment="1">
      <alignment horizontal="center" vertical="center"/>
    </xf>
    <xf numFmtId="165" fontId="15" fillId="0" borderId="17" xfId="0" applyNumberFormat="1" applyFont="1" applyBorder="1" applyAlignment="1">
      <alignment horizontal="center" vertical="center"/>
    </xf>
    <xf numFmtId="165" fontId="15" fillId="0" borderId="7" xfId="0" applyNumberFormat="1" applyFont="1" applyBorder="1" applyAlignment="1">
      <alignment horizontal="center" vertical="center"/>
    </xf>
    <xf numFmtId="165" fontId="16" fillId="0" borderId="15" xfId="0" applyNumberFormat="1" applyFont="1" applyBorder="1" applyAlignment="1">
      <alignment horizontal="center" vertical="center"/>
    </xf>
    <xf numFmtId="165" fontId="16" fillId="0" borderId="17" xfId="0" applyNumberFormat="1" applyFont="1" applyBorder="1" applyAlignment="1">
      <alignment horizontal="center" vertical="center"/>
    </xf>
  </cellXfs>
  <cellStyles count="4">
    <cellStyle name="Normal" xfId="0" builtinId="0"/>
    <cellStyle name="Normal 2" xfId="2" xr:uid="{00000000-0005-0000-0000-000001000000}"/>
    <cellStyle name="Normal_Cheque Writing PMP" xfId="1" xr:uid="{00000000-0005-0000-0000-00000200000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3</xdr:col>
      <xdr:colOff>0</xdr:colOff>
      <xdr:row>4</xdr:row>
      <xdr:rowOff>123825</xdr:rowOff>
    </xdr:from>
    <xdr:to>
      <xdr:col>4</xdr:col>
      <xdr:colOff>1285875</xdr:colOff>
      <xdr:row>4</xdr:row>
      <xdr:rowOff>123825</xdr:rowOff>
    </xdr:to>
    <xdr:cxnSp macro="">
      <xdr:nvCxnSpPr>
        <xdr:cNvPr id="3" name="Straight Connector 2">
          <a:extLst>
            <a:ext uri="{FF2B5EF4-FFF2-40B4-BE49-F238E27FC236}">
              <a16:creationId xmlns:a16="http://schemas.microsoft.com/office/drawing/2014/main" id="{00000000-0008-0000-0400-000003000000}"/>
            </a:ext>
          </a:extLst>
        </xdr:cNvPr>
        <xdr:cNvCxnSpPr/>
      </xdr:nvCxnSpPr>
      <xdr:spPr>
        <a:xfrm>
          <a:off x="2305050" y="2743200"/>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71804</xdr:colOff>
      <xdr:row>4</xdr:row>
      <xdr:rowOff>542925</xdr:rowOff>
    </xdr:from>
    <xdr:to>
      <xdr:col>4</xdr:col>
      <xdr:colOff>1357679</xdr:colOff>
      <xdr:row>4</xdr:row>
      <xdr:rowOff>542925</xdr:rowOff>
    </xdr:to>
    <xdr:cxnSp macro="">
      <xdr:nvCxnSpPr>
        <xdr:cNvPr id="6" name="Straight Connector 5">
          <a:extLst>
            <a:ext uri="{FF2B5EF4-FFF2-40B4-BE49-F238E27FC236}">
              <a16:creationId xmlns:a16="http://schemas.microsoft.com/office/drawing/2014/main" id="{00000000-0008-0000-0400-000006000000}"/>
            </a:ext>
          </a:extLst>
        </xdr:cNvPr>
        <xdr:cNvCxnSpPr/>
      </xdr:nvCxnSpPr>
      <xdr:spPr>
        <a:xfrm>
          <a:off x="2439866" y="3122002"/>
          <a:ext cx="374772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1466</xdr:colOff>
      <xdr:row>4</xdr:row>
      <xdr:rowOff>943708</xdr:rowOff>
    </xdr:from>
    <xdr:to>
      <xdr:col>4</xdr:col>
      <xdr:colOff>1334966</xdr:colOff>
      <xdr:row>4</xdr:row>
      <xdr:rowOff>943708</xdr:rowOff>
    </xdr:to>
    <xdr:cxnSp macro="">
      <xdr:nvCxnSpPr>
        <xdr:cNvPr id="8" name="Straight Connector 7">
          <a:extLst>
            <a:ext uri="{FF2B5EF4-FFF2-40B4-BE49-F238E27FC236}">
              <a16:creationId xmlns:a16="http://schemas.microsoft.com/office/drawing/2014/main" id="{00000000-0008-0000-0400-000008000000}"/>
            </a:ext>
          </a:extLst>
        </xdr:cNvPr>
        <xdr:cNvCxnSpPr/>
      </xdr:nvCxnSpPr>
      <xdr:spPr>
        <a:xfrm>
          <a:off x="2369528" y="3522785"/>
          <a:ext cx="379534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28575</xdr:colOff>
      <xdr:row>5</xdr:row>
      <xdr:rowOff>152400</xdr:rowOff>
    </xdr:from>
    <xdr:to>
      <xdr:col>4</xdr:col>
      <xdr:colOff>1314450</xdr:colOff>
      <xdr:row>5</xdr:row>
      <xdr:rowOff>152400</xdr:rowOff>
    </xdr:to>
    <xdr:cxnSp macro="">
      <xdr:nvCxnSpPr>
        <xdr:cNvPr id="18" name="Straight Connector 17">
          <a:extLst>
            <a:ext uri="{FF2B5EF4-FFF2-40B4-BE49-F238E27FC236}">
              <a16:creationId xmlns:a16="http://schemas.microsoft.com/office/drawing/2014/main" id="{00000000-0008-0000-0400-000012000000}"/>
            </a:ext>
          </a:extLst>
        </xdr:cNvPr>
        <xdr:cNvCxnSpPr/>
      </xdr:nvCxnSpPr>
      <xdr:spPr>
        <a:xfrm>
          <a:off x="2333625" y="3933825"/>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35866</xdr:colOff>
      <xdr:row>5</xdr:row>
      <xdr:rowOff>571500</xdr:rowOff>
    </xdr:from>
    <xdr:to>
      <xdr:col>4</xdr:col>
      <xdr:colOff>1321741</xdr:colOff>
      <xdr:row>5</xdr:row>
      <xdr:rowOff>571500</xdr:rowOff>
    </xdr:to>
    <xdr:cxnSp macro="">
      <xdr:nvCxnSpPr>
        <xdr:cNvPr id="19" name="Straight Connector 18">
          <a:extLst>
            <a:ext uri="{FF2B5EF4-FFF2-40B4-BE49-F238E27FC236}">
              <a16:creationId xmlns:a16="http://schemas.microsoft.com/office/drawing/2014/main" id="{00000000-0008-0000-0400-000013000000}"/>
            </a:ext>
          </a:extLst>
        </xdr:cNvPr>
        <xdr:cNvCxnSpPr/>
      </xdr:nvCxnSpPr>
      <xdr:spPr>
        <a:xfrm>
          <a:off x="2340681" y="4346222"/>
          <a:ext cx="367300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19050</xdr:colOff>
      <xdr:row>5</xdr:row>
      <xdr:rowOff>942975</xdr:rowOff>
    </xdr:from>
    <xdr:to>
      <xdr:col>4</xdr:col>
      <xdr:colOff>1304925</xdr:colOff>
      <xdr:row>5</xdr:row>
      <xdr:rowOff>942975</xdr:rowOff>
    </xdr:to>
    <xdr:cxnSp macro="">
      <xdr:nvCxnSpPr>
        <xdr:cNvPr id="20" name="Straight Connector 19">
          <a:extLst>
            <a:ext uri="{FF2B5EF4-FFF2-40B4-BE49-F238E27FC236}">
              <a16:creationId xmlns:a16="http://schemas.microsoft.com/office/drawing/2014/main" id="{00000000-0008-0000-0400-000014000000}"/>
            </a:ext>
          </a:extLst>
        </xdr:cNvPr>
        <xdr:cNvCxnSpPr/>
      </xdr:nvCxnSpPr>
      <xdr:spPr>
        <a:xfrm>
          <a:off x="2324100" y="4724400"/>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38100</xdr:colOff>
      <xdr:row>6</xdr:row>
      <xdr:rowOff>161925</xdr:rowOff>
    </xdr:from>
    <xdr:to>
      <xdr:col>4</xdr:col>
      <xdr:colOff>1323975</xdr:colOff>
      <xdr:row>6</xdr:row>
      <xdr:rowOff>161925</xdr:rowOff>
    </xdr:to>
    <xdr:cxnSp macro="">
      <xdr:nvCxnSpPr>
        <xdr:cNvPr id="21" name="Straight Connector 20">
          <a:extLst>
            <a:ext uri="{FF2B5EF4-FFF2-40B4-BE49-F238E27FC236}">
              <a16:creationId xmlns:a16="http://schemas.microsoft.com/office/drawing/2014/main" id="{00000000-0008-0000-0400-000015000000}"/>
            </a:ext>
          </a:extLst>
        </xdr:cNvPr>
        <xdr:cNvCxnSpPr/>
      </xdr:nvCxnSpPr>
      <xdr:spPr>
        <a:xfrm>
          <a:off x="2343150" y="5105400"/>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57150</xdr:colOff>
      <xdr:row>6</xdr:row>
      <xdr:rowOff>581025</xdr:rowOff>
    </xdr:from>
    <xdr:to>
      <xdr:col>4</xdr:col>
      <xdr:colOff>1343025</xdr:colOff>
      <xdr:row>6</xdr:row>
      <xdr:rowOff>581025</xdr:rowOff>
    </xdr:to>
    <xdr:cxnSp macro="">
      <xdr:nvCxnSpPr>
        <xdr:cNvPr id="22" name="Straight Connector 21">
          <a:extLst>
            <a:ext uri="{FF2B5EF4-FFF2-40B4-BE49-F238E27FC236}">
              <a16:creationId xmlns:a16="http://schemas.microsoft.com/office/drawing/2014/main" id="{00000000-0008-0000-0400-000016000000}"/>
            </a:ext>
          </a:extLst>
        </xdr:cNvPr>
        <xdr:cNvCxnSpPr/>
      </xdr:nvCxnSpPr>
      <xdr:spPr>
        <a:xfrm>
          <a:off x="2362200" y="5524500"/>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28575</xdr:colOff>
      <xdr:row>6</xdr:row>
      <xdr:rowOff>952500</xdr:rowOff>
    </xdr:from>
    <xdr:to>
      <xdr:col>4</xdr:col>
      <xdr:colOff>1314450</xdr:colOff>
      <xdr:row>6</xdr:row>
      <xdr:rowOff>952500</xdr:rowOff>
    </xdr:to>
    <xdr:cxnSp macro="">
      <xdr:nvCxnSpPr>
        <xdr:cNvPr id="23" name="Straight Connector 22">
          <a:extLst>
            <a:ext uri="{FF2B5EF4-FFF2-40B4-BE49-F238E27FC236}">
              <a16:creationId xmlns:a16="http://schemas.microsoft.com/office/drawing/2014/main" id="{00000000-0008-0000-0400-000017000000}"/>
            </a:ext>
          </a:extLst>
        </xdr:cNvPr>
        <xdr:cNvCxnSpPr/>
      </xdr:nvCxnSpPr>
      <xdr:spPr>
        <a:xfrm>
          <a:off x="2333625" y="5895975"/>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9525</xdr:colOff>
      <xdr:row>7</xdr:row>
      <xdr:rowOff>133350</xdr:rowOff>
    </xdr:from>
    <xdr:to>
      <xdr:col>4</xdr:col>
      <xdr:colOff>1295400</xdr:colOff>
      <xdr:row>7</xdr:row>
      <xdr:rowOff>133350</xdr:rowOff>
    </xdr:to>
    <xdr:cxnSp macro="">
      <xdr:nvCxnSpPr>
        <xdr:cNvPr id="24" name="Straight Connector 23">
          <a:extLst>
            <a:ext uri="{FF2B5EF4-FFF2-40B4-BE49-F238E27FC236}">
              <a16:creationId xmlns:a16="http://schemas.microsoft.com/office/drawing/2014/main" id="{00000000-0008-0000-0400-000018000000}"/>
            </a:ext>
          </a:extLst>
        </xdr:cNvPr>
        <xdr:cNvCxnSpPr/>
      </xdr:nvCxnSpPr>
      <xdr:spPr>
        <a:xfrm>
          <a:off x="2314575" y="6238875"/>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28575</xdr:colOff>
      <xdr:row>7</xdr:row>
      <xdr:rowOff>552450</xdr:rowOff>
    </xdr:from>
    <xdr:to>
      <xdr:col>4</xdr:col>
      <xdr:colOff>1314450</xdr:colOff>
      <xdr:row>7</xdr:row>
      <xdr:rowOff>552450</xdr:rowOff>
    </xdr:to>
    <xdr:cxnSp macro="">
      <xdr:nvCxnSpPr>
        <xdr:cNvPr id="25" name="Straight Connector 24">
          <a:extLst>
            <a:ext uri="{FF2B5EF4-FFF2-40B4-BE49-F238E27FC236}">
              <a16:creationId xmlns:a16="http://schemas.microsoft.com/office/drawing/2014/main" id="{00000000-0008-0000-0400-000019000000}"/>
            </a:ext>
          </a:extLst>
        </xdr:cNvPr>
        <xdr:cNvCxnSpPr/>
      </xdr:nvCxnSpPr>
      <xdr:spPr>
        <a:xfrm>
          <a:off x="2333625" y="6657975"/>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xdr:row>
      <xdr:rowOff>923925</xdr:rowOff>
    </xdr:from>
    <xdr:to>
      <xdr:col>4</xdr:col>
      <xdr:colOff>1285875</xdr:colOff>
      <xdr:row>7</xdr:row>
      <xdr:rowOff>923925</xdr:rowOff>
    </xdr:to>
    <xdr:cxnSp macro="">
      <xdr:nvCxnSpPr>
        <xdr:cNvPr id="26" name="Straight Connector 25">
          <a:extLst>
            <a:ext uri="{FF2B5EF4-FFF2-40B4-BE49-F238E27FC236}">
              <a16:creationId xmlns:a16="http://schemas.microsoft.com/office/drawing/2014/main" id="{00000000-0008-0000-0400-00001A000000}"/>
            </a:ext>
          </a:extLst>
        </xdr:cNvPr>
        <xdr:cNvCxnSpPr/>
      </xdr:nvCxnSpPr>
      <xdr:spPr>
        <a:xfrm>
          <a:off x="2305050" y="7029450"/>
          <a:ext cx="36766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621767</xdr:colOff>
      <xdr:row>163</xdr:row>
      <xdr:rowOff>74543</xdr:rowOff>
    </xdr:from>
    <xdr:to>
      <xdr:col>8</xdr:col>
      <xdr:colOff>490389</xdr:colOff>
      <xdr:row>163</xdr:row>
      <xdr:rowOff>455543</xdr:rowOff>
    </xdr:to>
    <xdr:sp macro="" textlink="">
      <xdr:nvSpPr>
        <xdr:cNvPr id="2" name="Rounded Rectangle 1">
          <a:extLst>
            <a:ext uri="{FF2B5EF4-FFF2-40B4-BE49-F238E27FC236}">
              <a16:creationId xmlns:a16="http://schemas.microsoft.com/office/drawing/2014/main" id="{00000000-0008-0000-0800-000002000000}"/>
            </a:ext>
          </a:extLst>
        </xdr:cNvPr>
        <xdr:cNvSpPr/>
      </xdr:nvSpPr>
      <xdr:spPr>
        <a:xfrm>
          <a:off x="5019832" y="52254978"/>
          <a:ext cx="730014" cy="381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lang="mr-IN" sz="1100">
              <a:latin typeface="Arial" panose="020B0604020202020204" pitchFamily="34" charset="0"/>
            </a:rPr>
            <a:t>नमुन</a:t>
          </a:r>
          <a:r>
            <a:rPr lang="en-IN" sz="1100">
              <a:latin typeface="Arial" panose="020B0604020202020204" pitchFamily="34" charset="0"/>
            </a:rPr>
            <a:t>ा</a:t>
          </a:r>
          <a:r>
            <a:rPr lang="mr-IN" sz="1100">
              <a:latin typeface="Arial" panose="020B0604020202020204" pitchFamily="34" charset="0"/>
            </a:rPr>
            <a:t>-</a:t>
          </a:r>
          <a:r>
            <a:rPr lang="en-US" sz="1100">
              <a:latin typeface="Arial" panose="020B0604020202020204" pitchFamily="34" charset="0"/>
              <a:cs typeface="Arial" panose="020B0604020202020204" pitchFamily="34" charset="0"/>
            </a:rPr>
            <a:t>14</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hriram\Google%20Drive\MHSDP%20data\Account%202004\pmp2002\Forms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hsdp2\pii450_c\PURI\2001%20e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ome tax 2004-5  (2)"/>
      <sheetName val="Income tax 2004-5 "/>
      <sheetName val="Form 16 2003 (2)"/>
      <sheetName val="Form16 suppli (3)"/>
      <sheetName val="Sheet3 (4)"/>
      <sheetName val="details of pay (2)"/>
      <sheetName val="Sheet7"/>
      <sheetName val="Form16 suppli (6)"/>
      <sheetName val="Form16 suppli (5)"/>
      <sheetName val="Sheet3 (3)"/>
      <sheetName val="PW.Prapatra88"/>
      <sheetName val="Sheet1 (2)"/>
      <sheetName val="Sheet6"/>
      <sheetName val="Sheet13"/>
      <sheetName val="RefundSD"/>
      <sheetName val="Retirement"/>
      <sheetName val="Darypur "/>
      <sheetName val="MSA"/>
      <sheetName val="vikalp"/>
      <sheetName val="Sheet2"/>
      <sheetName val="house"/>
      <sheetName val="certif."/>
      <sheetName val="C.T.C."/>
      <sheetName val="Sheet1"/>
      <sheetName val="Form16 suppli (2)"/>
      <sheetName val="Time limit"/>
      <sheetName val="Hand receipt"/>
      <sheetName val="MTR 55"/>
      <sheetName val="Completion cirtificate"/>
      <sheetName val="Sheet5"/>
      <sheetName val="Form16 suppli"/>
      <sheetName val="Income tax2002"/>
      <sheetName val="Form 16 2003"/>
      <sheetName val="Income tax 2003"/>
      <sheetName val="Pay.sche. local curency"/>
      <sheetName val="Sheet4"/>
      <sheetName val="Pariksha"/>
      <sheetName val="Sheet3"/>
      <sheetName val="FormD1"/>
      <sheetName val="FormD"/>
      <sheetName val="Deposit form70"/>
      <sheetName val="Sheet8"/>
      <sheetName val="details of pa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URE"/>
      <sheetName val="DEY   VAJATI"/>
      <sheetName val="FORM STR 56"/>
      <sheetName val="G P F"/>
      <sheetName val="G.I.S."/>
      <sheetName val="P.T."/>
      <sheetName val="FRONT BACK"/>
      <sheetName val="Computer Slip1"/>
      <sheetName val="M CYCLE ADV."/>
      <sheetName val="A ROLL"/>
      <sheetName val="TRY. SLIP"/>
      <sheetName val="S"/>
      <sheetName val="T"/>
      <sheetName val="U"/>
      <sheetName val="Current"/>
      <sheetName val="P L I"/>
      <sheetName val="FORM  12"/>
      <sheetName val="IN FIG FORMULA"/>
      <sheetName val="Payslip"/>
      <sheetName val="Com"/>
      <sheetName val="H.R.A."/>
      <sheetName val="Try.Month exp."/>
    </sheetNames>
    <sheetDataSet>
      <sheetData sheetId="0"/>
      <sheetData sheetId="1">
        <row r="2">
          <cell r="B2" t="str">
            <v>ekgs 10$2001 ns; ekgs 11$2001</v>
          </cell>
          <cell r="E2" t="str">
            <v>ekgs vkWDVkscj &amp;2001</v>
          </cell>
          <cell r="H2">
            <v>795317</v>
          </cell>
          <cell r="J2" t="str">
            <v>Uptodate exp.of Gaz.b.</v>
          </cell>
          <cell r="L2" t="str">
            <v>Shri Nemade</v>
          </cell>
          <cell r="M2">
            <v>37056</v>
          </cell>
        </row>
        <row r="3">
          <cell r="L3" t="str">
            <v>Shri Talokar</v>
          </cell>
          <cell r="M3">
            <v>37051</v>
          </cell>
        </row>
        <row r="4">
          <cell r="B4" t="str">
            <v>10/2001 paid in 11/2001</v>
          </cell>
          <cell r="E4">
            <v>37165</v>
          </cell>
          <cell r="L4" t="str">
            <v>Shri Sarode</v>
          </cell>
          <cell r="M4">
            <v>37053</v>
          </cell>
        </row>
        <row r="5">
          <cell r="L5" t="str">
            <v>Shri Kadam</v>
          </cell>
          <cell r="M5">
            <v>37119</v>
          </cell>
        </row>
        <row r="6">
          <cell r="B6" t="str">
            <v>ekgs uksOgscj &amp;2001 P;k 1 rkj[ksyk ns; vlysyY;k vkWDVkscj &amp;2001 P;k osrukrqu dsysY;k otkrh-</v>
          </cell>
          <cell r="L6" t="str">
            <v>Shri. Chavan</v>
          </cell>
          <cell r="M6">
            <v>0</v>
          </cell>
          <cell r="Q6" t="str">
            <v xml:space="preserve"> 'kklu fu.kZ; dzekad eHAok1100$15$2000$lsok&amp;10 ea_kky; eqaobZ </v>
          </cell>
        </row>
        <row r="7">
          <cell r="L7" t="str">
            <v>Ku. Pasarkar</v>
          </cell>
          <cell r="M7">
            <v>37163</v>
          </cell>
          <cell r="Q7" t="str">
            <v xml:space="preserve"> fnukad 22 vkWxLV 2000 uqlkj ekgs 1$2000 rs 7$2000 ph FAdckdh</v>
          </cell>
        </row>
        <row r="8">
          <cell r="B8">
            <v>33979</v>
          </cell>
          <cell r="C8" t="str">
            <v>Net payment under Rs.</v>
          </cell>
          <cell r="F8" t="str">
            <v>Rs. Thirty three thousand nine hundred seventy nine only</v>
          </cell>
          <cell r="O8">
            <v>33979</v>
          </cell>
        </row>
        <row r="9">
          <cell r="F9" t="str">
            <v>&amp; paise nil</v>
          </cell>
        </row>
        <row r="10">
          <cell r="B10">
            <v>33978</v>
          </cell>
          <cell r="C10" t="str">
            <v>Net payment</v>
          </cell>
          <cell r="F10" t="str">
            <v>Rs. Thirty three thousand nine hundred seventy eight only</v>
          </cell>
          <cell r="O10">
            <v>33978</v>
          </cell>
        </row>
        <row r="11">
          <cell r="F11" t="str">
            <v>&amp; paise nil only</v>
          </cell>
        </row>
        <row r="12">
          <cell r="B12">
            <v>9356</v>
          </cell>
          <cell r="C12" t="str">
            <v>Total Deduction</v>
          </cell>
          <cell r="F12" t="str">
            <v>Rs. Nine thousand three hundred fifty six only</v>
          </cell>
          <cell r="O12">
            <v>9356</v>
          </cell>
        </row>
        <row r="13">
          <cell r="F13" t="str">
            <v>&amp; paise nil only</v>
          </cell>
        </row>
        <row r="14">
          <cell r="B14">
            <v>450</v>
          </cell>
          <cell r="C14" t="str">
            <v>Festival Advance</v>
          </cell>
          <cell r="F14" t="str">
            <v>Rs.Four Hundread fifty only</v>
          </cell>
          <cell r="O14">
            <v>450</v>
          </cell>
        </row>
        <row r="15">
          <cell r="F15" t="str">
            <v>&amp; paise nil only</v>
          </cell>
        </row>
        <row r="16">
          <cell r="B16">
            <v>0</v>
          </cell>
          <cell r="C16" t="str">
            <v>P.L.I.</v>
          </cell>
          <cell r="F16" t="str">
            <v>Rs.</v>
          </cell>
        </row>
        <row r="17">
          <cell r="F17" t="str">
            <v>&amp; paise nil only</v>
          </cell>
        </row>
        <row r="18">
          <cell r="B18">
            <v>0</v>
          </cell>
          <cell r="C18" t="str">
            <v>G.P.F. for Class-III</v>
          </cell>
          <cell r="O18">
            <v>0</v>
          </cell>
        </row>
        <row r="19">
          <cell r="F19" t="str">
            <v>&amp; paise nil only</v>
          </cell>
        </row>
        <row r="20">
          <cell r="B20">
            <v>7150</v>
          </cell>
          <cell r="C20" t="str">
            <v>G.P.F. for Class-III</v>
          </cell>
          <cell r="F20" t="str">
            <v>Rs.Seven thousand one hundred fifty only</v>
          </cell>
          <cell r="O20">
            <v>7150</v>
          </cell>
        </row>
        <row r="21">
          <cell r="F21" t="str">
            <v>&amp; paise nil only</v>
          </cell>
        </row>
        <row r="22">
          <cell r="C22" t="str">
            <v>G.P.F. for Class IV</v>
          </cell>
          <cell r="O22">
            <v>0</v>
          </cell>
        </row>
        <row r="24">
          <cell r="C24" t="str">
            <v>Jeie&amp;Ceer</v>
          </cell>
          <cell r="O24">
            <v>0</v>
          </cell>
        </row>
        <row r="26">
          <cell r="C26" t="str">
            <v>hejlehesâ[</v>
          </cell>
          <cell r="O26">
            <v>0</v>
          </cell>
        </row>
        <row r="28">
          <cell r="B28">
            <v>1000</v>
          </cell>
          <cell r="C28" t="str">
            <v>P.T. for Non-Gazeted</v>
          </cell>
          <cell r="F28" t="str">
            <v>Rs. One thousand only</v>
          </cell>
          <cell r="O28">
            <v>1000</v>
          </cell>
        </row>
        <row r="29">
          <cell r="F29" t="str">
            <v>&amp; paise nil only</v>
          </cell>
        </row>
        <row r="30">
          <cell r="C30" t="str">
            <v>Intrest of H.B. Loan</v>
          </cell>
        </row>
        <row r="32">
          <cell r="C32" t="str">
            <v>House Rent Non-Gazeted</v>
          </cell>
        </row>
        <row r="34">
          <cell r="B34">
            <v>336</v>
          </cell>
          <cell r="C34" t="str">
            <v>M/cycle Adv.Non-Gazeted</v>
          </cell>
          <cell r="F34" t="str">
            <v>Rs.Three hundred thirty six only</v>
          </cell>
        </row>
        <row r="36">
          <cell r="B36">
            <v>750</v>
          </cell>
          <cell r="C36" t="str">
            <v>House Bldg.Advance Non-Gazeted</v>
          </cell>
          <cell r="F36" t="str">
            <v>Rs.Seven hundred fifty only</v>
          </cell>
        </row>
        <row r="38">
          <cell r="B38">
            <v>120</v>
          </cell>
          <cell r="C38" t="str">
            <v>G.I.S. for Gazeted</v>
          </cell>
          <cell r="F38" t="str">
            <v>Rs.One hundred twenty  only</v>
          </cell>
          <cell r="O38">
            <v>120</v>
          </cell>
        </row>
        <row r="39">
          <cell r="F39" t="str">
            <v>&amp; paise nil only</v>
          </cell>
        </row>
        <row r="40">
          <cell r="B40">
            <v>120</v>
          </cell>
          <cell r="C40" t="str">
            <v>G.I.S. for Accountant</v>
          </cell>
          <cell r="F40" t="str">
            <v>Rs.One hundred twenty  only</v>
          </cell>
          <cell r="O40">
            <v>120</v>
          </cell>
        </row>
        <row r="41">
          <cell r="F41" t="str">
            <v>&amp; paise nil only</v>
          </cell>
        </row>
        <row r="42">
          <cell r="B42">
            <v>33978</v>
          </cell>
          <cell r="F42" t="str">
            <v>Rs. Thirty three thousand nine hundred seventy eight only</v>
          </cell>
        </row>
        <row r="44">
          <cell r="C44" t="str">
            <v>D.A.</v>
          </cell>
          <cell r="E44" t="str">
            <v>H.R.A</v>
          </cell>
        </row>
        <row r="45">
          <cell r="C45">
            <v>0.38</v>
          </cell>
          <cell r="E45">
            <v>7.4999999999999997E-2</v>
          </cell>
          <cell r="K45" t="str">
            <v>P.T.</v>
          </cell>
          <cell r="L45" t="str">
            <v>1.1.96</v>
          </cell>
          <cell r="M45" t="str">
            <v>1.10.96</v>
          </cell>
          <cell r="O45" t="str">
            <v>1.4.99</v>
          </cell>
          <cell r="P45" t="str">
            <v>1.4.2000</v>
          </cell>
          <cell r="U45" t="str">
            <v>GIS</v>
          </cell>
          <cell r="V45" t="str">
            <v>I</v>
          </cell>
          <cell r="W45" t="str">
            <v>II</v>
          </cell>
          <cell r="X45" t="str">
            <v>III</v>
          </cell>
          <cell r="Y45" t="str">
            <v>IV</v>
          </cell>
        </row>
        <row r="46">
          <cell r="E46">
            <v>0.05</v>
          </cell>
          <cell r="L46" t="str">
            <v>30.9.96</v>
          </cell>
          <cell r="M46" t="str">
            <v>30.4.98</v>
          </cell>
          <cell r="O46" t="str">
            <v>upto date</v>
          </cell>
          <cell r="P46" t="str">
            <v>upto date</v>
          </cell>
          <cell r="U46" t="str">
            <v xml:space="preserve"> -</v>
          </cell>
          <cell r="V46">
            <v>120</v>
          </cell>
          <cell r="W46">
            <v>60</v>
          </cell>
          <cell r="X46">
            <v>30</v>
          </cell>
          <cell r="Y46">
            <v>15</v>
          </cell>
        </row>
        <row r="47">
          <cell r="K47">
            <v>1500</v>
          </cell>
          <cell r="L47" t="str">
            <v xml:space="preserve"> -</v>
          </cell>
          <cell r="M47" t="str">
            <v xml:space="preserve"> -</v>
          </cell>
          <cell r="O47" t="str">
            <v xml:space="preserve"> -</v>
          </cell>
          <cell r="P47" t="str">
            <v xml:space="preserve"> -</v>
          </cell>
        </row>
        <row r="48">
          <cell r="K48">
            <v>1501</v>
          </cell>
          <cell r="L48">
            <v>30</v>
          </cell>
          <cell r="M48" t="str">
            <v xml:space="preserve"> -</v>
          </cell>
          <cell r="O48" t="str">
            <v xml:space="preserve"> -</v>
          </cell>
          <cell r="P48" t="str">
            <v xml:space="preserve"> -</v>
          </cell>
        </row>
        <row r="49">
          <cell r="K49">
            <v>2000</v>
          </cell>
          <cell r="L49">
            <v>30</v>
          </cell>
          <cell r="M49" t="str">
            <v xml:space="preserve"> -</v>
          </cell>
          <cell r="O49" t="str">
            <v xml:space="preserve"> -</v>
          </cell>
          <cell r="P49" t="str">
            <v xml:space="preserve"> -</v>
          </cell>
        </row>
        <row r="50">
          <cell r="K50">
            <v>2001</v>
          </cell>
          <cell r="L50">
            <v>30</v>
          </cell>
          <cell r="M50">
            <v>30</v>
          </cell>
          <cell r="O50">
            <v>30</v>
          </cell>
          <cell r="P50">
            <v>30</v>
          </cell>
        </row>
        <row r="51">
          <cell r="K51">
            <v>2500</v>
          </cell>
          <cell r="L51">
            <v>30</v>
          </cell>
          <cell r="M51">
            <v>30</v>
          </cell>
          <cell r="O51">
            <v>30</v>
          </cell>
          <cell r="P51">
            <v>30</v>
          </cell>
        </row>
        <row r="52">
          <cell r="K52">
            <v>2501</v>
          </cell>
          <cell r="L52">
            <v>40</v>
          </cell>
          <cell r="M52">
            <v>40</v>
          </cell>
          <cell r="O52">
            <v>60</v>
          </cell>
          <cell r="P52">
            <v>60</v>
          </cell>
          <cell r="R52" t="str">
            <v>Travelling Allowance</v>
          </cell>
        </row>
        <row r="53">
          <cell r="K53">
            <v>3500</v>
          </cell>
          <cell r="L53">
            <v>40</v>
          </cell>
          <cell r="M53">
            <v>40</v>
          </cell>
          <cell r="O53">
            <v>60</v>
          </cell>
          <cell r="P53">
            <v>60</v>
          </cell>
        </row>
        <row r="54">
          <cell r="K54">
            <v>3501</v>
          </cell>
          <cell r="L54">
            <v>60</v>
          </cell>
          <cell r="M54">
            <v>60</v>
          </cell>
          <cell r="O54">
            <v>90</v>
          </cell>
          <cell r="P54">
            <v>120</v>
          </cell>
          <cell r="U54">
            <v>2500</v>
          </cell>
          <cell r="V54">
            <v>75</v>
          </cell>
        </row>
        <row r="55">
          <cell r="K55">
            <v>5000</v>
          </cell>
          <cell r="L55">
            <v>60</v>
          </cell>
          <cell r="M55">
            <v>60</v>
          </cell>
          <cell r="O55">
            <v>90</v>
          </cell>
          <cell r="P55">
            <v>120</v>
          </cell>
          <cell r="U55">
            <v>6500</v>
          </cell>
          <cell r="V55">
            <v>75</v>
          </cell>
        </row>
        <row r="56">
          <cell r="K56">
            <v>5001</v>
          </cell>
          <cell r="L56">
            <v>70</v>
          </cell>
          <cell r="M56">
            <v>80</v>
          </cell>
          <cell r="O56">
            <v>150</v>
          </cell>
          <cell r="P56">
            <v>175</v>
          </cell>
          <cell r="U56">
            <v>6501</v>
          </cell>
          <cell r="V56">
            <v>200</v>
          </cell>
        </row>
        <row r="57">
          <cell r="K57">
            <v>10000</v>
          </cell>
          <cell r="L57">
            <v>70</v>
          </cell>
          <cell r="M57">
            <v>80</v>
          </cell>
          <cell r="O57">
            <v>150</v>
          </cell>
          <cell r="P57">
            <v>175</v>
          </cell>
          <cell r="U57">
            <v>8000</v>
          </cell>
          <cell r="V57">
            <v>200</v>
          </cell>
        </row>
        <row r="58">
          <cell r="K58">
            <v>10001</v>
          </cell>
          <cell r="L58">
            <v>70</v>
          </cell>
          <cell r="M58">
            <v>80</v>
          </cell>
          <cell r="O58">
            <v>175</v>
          </cell>
          <cell r="P58">
            <v>200</v>
          </cell>
          <cell r="U58">
            <v>8001</v>
          </cell>
          <cell r="V58">
            <v>400</v>
          </cell>
        </row>
        <row r="59">
          <cell r="K59">
            <v>15000</v>
          </cell>
          <cell r="L59">
            <v>70</v>
          </cell>
          <cell r="M59">
            <v>80</v>
          </cell>
          <cell r="O59">
            <v>175</v>
          </cell>
          <cell r="P59">
            <v>200</v>
          </cell>
          <cell r="U59">
            <v>25000</v>
          </cell>
          <cell r="V59">
            <v>400</v>
          </cell>
        </row>
        <row r="60">
          <cell r="K60">
            <v>15001</v>
          </cell>
          <cell r="O60">
            <v>175</v>
          </cell>
          <cell r="P60">
            <v>200</v>
          </cell>
        </row>
        <row r="61">
          <cell r="K61">
            <v>25000</v>
          </cell>
          <cell r="O61">
            <v>175</v>
          </cell>
          <cell r="P61">
            <v>200</v>
          </cell>
        </row>
        <row r="102">
          <cell r="O102" t="str">
            <v>DEDUCTION</v>
          </cell>
        </row>
        <row r="103">
          <cell r="P103" t="str">
            <v>Adistable by A.G.</v>
          </cell>
        </row>
        <row r="104">
          <cell r="B104" t="str">
            <v>Name</v>
          </cell>
          <cell r="C104" t="str">
            <v>Fixed IR</v>
          </cell>
          <cell r="D104" t="str">
            <v>Leave</v>
          </cell>
          <cell r="E104" t="str">
            <v>Basic</v>
          </cell>
          <cell r="F104" t="str">
            <v>D.A.</v>
          </cell>
          <cell r="G104" t="str">
            <v>C.L.A.</v>
          </cell>
          <cell r="H104" t="str">
            <v>H.R.A.</v>
          </cell>
          <cell r="I104" t="str">
            <v>Wash</v>
          </cell>
          <cell r="J104" t="str">
            <v>Gross</v>
          </cell>
          <cell r="K104" t="str">
            <v>Conv PTA</v>
          </cell>
          <cell r="L104" t="str">
            <v xml:space="preserve">Gross </v>
          </cell>
          <cell r="O104" t="str">
            <v>For</v>
          </cell>
          <cell r="Z104" t="str">
            <v>Total</v>
          </cell>
          <cell r="AA104" t="str">
            <v>Net</v>
          </cell>
          <cell r="AB104" t="str">
            <v>Remark</v>
          </cell>
        </row>
        <row r="105">
          <cell r="B105" t="str">
            <v>Incumbent</v>
          </cell>
          <cell r="C105" t="str">
            <v xml:space="preserve">personal </v>
          </cell>
          <cell r="D105" t="str">
            <v>Salary</v>
          </cell>
          <cell r="F105" t="str">
            <v>Amount/</v>
          </cell>
          <cell r="I105" t="str">
            <v>Allow/</v>
          </cell>
          <cell r="J105" t="str">
            <v xml:space="preserve">salary  </v>
          </cell>
          <cell r="K105" t="str">
            <v>Hono</v>
          </cell>
          <cell r="L105" t="str">
            <v>Total</v>
          </cell>
          <cell r="O105" t="str">
            <v>Audit</v>
          </cell>
          <cell r="P105" t="str">
            <v xml:space="preserve">General </v>
          </cell>
          <cell r="R105" t="str">
            <v>HBA. Adv</v>
          </cell>
          <cell r="Z105" t="str">
            <v>Deduction</v>
          </cell>
          <cell r="AA105" t="str">
            <v>Amount</v>
          </cell>
        </row>
        <row r="106">
          <cell r="C106" t="str">
            <v>AddL/ spl</v>
          </cell>
          <cell r="F106" t="str">
            <v xml:space="preserve">Addl DA </v>
          </cell>
          <cell r="I106" t="str">
            <v>Other</v>
          </cell>
          <cell r="J106" t="str">
            <v>(PA + TA</v>
          </cell>
          <cell r="O106" t="str">
            <v>use only</v>
          </cell>
          <cell r="P106" t="str">
            <v>Provident fund</v>
          </cell>
          <cell r="R106" t="str">
            <v>Scooter Adv.</v>
          </cell>
          <cell r="T106" t="str">
            <v>Income</v>
          </cell>
          <cell r="U106" t="str">
            <v>PLI</v>
          </cell>
          <cell r="V106" t="str">
            <v>HRR</v>
          </cell>
          <cell r="W106" t="str">
            <v>Prof.</v>
          </cell>
          <cell r="X106" t="str">
            <v>Co-ope-</v>
          </cell>
          <cell r="Y106" t="str">
            <v>Other</v>
          </cell>
          <cell r="AA106" t="str">
            <v>Payable</v>
          </cell>
        </row>
        <row r="107">
          <cell r="C107" t="str">
            <v>Dearness pay</v>
          </cell>
          <cell r="F107" t="str">
            <v>DA  Arr.</v>
          </cell>
          <cell r="I107" t="str">
            <v>allow</v>
          </cell>
          <cell r="J107" t="str">
            <v>+ FA)</v>
          </cell>
          <cell r="P107" t="str">
            <v>Account</v>
          </cell>
          <cell r="Q107" t="str">
            <v>GPF Monthly</v>
          </cell>
          <cell r="R107" t="str">
            <v>Other Vech. Adv.</v>
          </cell>
          <cell r="T107" t="str">
            <v>Tax</v>
          </cell>
          <cell r="U107" t="str">
            <v>MSLI</v>
          </cell>
          <cell r="V107" t="str">
            <v xml:space="preserve">SC </v>
          </cell>
          <cell r="W107" t="str">
            <v>Tax</v>
          </cell>
          <cell r="X107" t="str">
            <v>rative</v>
          </cell>
          <cell r="Y107" t="str">
            <v>Ded.</v>
          </cell>
        </row>
        <row r="108">
          <cell r="P108" t="str">
            <v>No.</v>
          </cell>
          <cell r="Q108" t="str">
            <v>DATED</v>
          </cell>
          <cell r="R108" t="str">
            <v>Other Adv.</v>
          </cell>
          <cell r="S108" t="str">
            <v xml:space="preserve">Other </v>
          </cell>
          <cell r="U108" t="str">
            <v>CGIS</v>
          </cell>
          <cell r="V108" t="str">
            <v>HRA</v>
          </cell>
          <cell r="W108" t="str">
            <v>Amount</v>
          </cell>
          <cell r="X108" t="str">
            <v>HSL</v>
          </cell>
        </row>
        <row r="109">
          <cell r="Q109" t="str">
            <v>merge GFP</v>
          </cell>
          <cell r="R109" t="str">
            <v>Cloth Adv.</v>
          </cell>
          <cell r="S109" t="str">
            <v>Recv.</v>
          </cell>
          <cell r="U109" t="str">
            <v>GIS</v>
          </cell>
          <cell r="V109" t="str">
            <v>ARR</v>
          </cell>
          <cell r="X109" t="str">
            <v>Recv.</v>
          </cell>
        </row>
        <row r="110">
          <cell r="Q110" t="str">
            <v>INST</v>
          </cell>
          <cell r="R110" t="str">
            <v>Comp. Adv.</v>
          </cell>
          <cell r="U110" t="str">
            <v>GISARR</v>
          </cell>
        </row>
        <row r="111">
          <cell r="B111">
            <v>2</v>
          </cell>
          <cell r="C111">
            <v>3</v>
          </cell>
          <cell r="D111">
            <v>4</v>
          </cell>
          <cell r="E111">
            <v>5</v>
          </cell>
          <cell r="F111">
            <v>6</v>
          </cell>
          <cell r="G111">
            <v>7</v>
          </cell>
          <cell r="H111">
            <v>8</v>
          </cell>
          <cell r="I111">
            <v>9</v>
          </cell>
          <cell r="J111">
            <v>10</v>
          </cell>
          <cell r="K111">
            <v>11</v>
          </cell>
          <cell r="L111">
            <v>12</v>
          </cell>
          <cell r="O111">
            <v>13</v>
          </cell>
          <cell r="P111" t="str">
            <v>14a</v>
          </cell>
          <cell r="Q111" t="str">
            <v>14 b</v>
          </cell>
          <cell r="R111">
            <v>15</v>
          </cell>
          <cell r="S111">
            <v>16</v>
          </cell>
          <cell r="T111">
            <v>17</v>
          </cell>
          <cell r="U111">
            <v>18</v>
          </cell>
          <cell r="V111">
            <v>19</v>
          </cell>
          <cell r="W111">
            <v>20</v>
          </cell>
          <cell r="X111">
            <v>21</v>
          </cell>
          <cell r="Y111">
            <v>22</v>
          </cell>
          <cell r="Z111">
            <v>23</v>
          </cell>
          <cell r="AA111">
            <v>24</v>
          </cell>
          <cell r="AB111">
            <v>25</v>
          </cell>
        </row>
        <row r="113">
          <cell r="B113" t="str">
            <v>Three Permanent Post of Sr.Clerk Sanctioned vide G.R.No.WBP-1099/C.No.</v>
          </cell>
          <cell r="O113" t="str">
            <v xml:space="preserve"> New No. BR/BN 49689 of G.P.F. subscription alloted by A.G.II. Nagpur in the month 9/2001</v>
          </cell>
        </row>
        <row r="114">
          <cell r="B114" t="str">
            <v>152/Divisional Officeses/WB. Mantralay Mumbai.Date  21/10/1999</v>
          </cell>
          <cell r="O114" t="str">
            <v>Rs. 500/- Regular subscription and Rs. 500/- back recovery of subscription from 1/2001 = 1/9</v>
          </cell>
        </row>
        <row r="115">
          <cell r="B115" t="str">
            <v xml:space="preserve"> Pay Scale Rs.4000-100-6000 /-</v>
          </cell>
        </row>
        <row r="117">
          <cell r="B117" t="str">
            <v>Shri  S.B.</v>
          </cell>
          <cell r="E117">
            <v>4100</v>
          </cell>
          <cell r="F117">
            <v>1558</v>
          </cell>
          <cell r="G117" t="str">
            <v>-</v>
          </cell>
          <cell r="H117">
            <v>308</v>
          </cell>
          <cell r="I117" t="str">
            <v xml:space="preserve"> -</v>
          </cell>
          <cell r="J117">
            <v>6041</v>
          </cell>
          <cell r="L117">
            <v>6041</v>
          </cell>
          <cell r="O117" t="str">
            <v>BR/BN-49689</v>
          </cell>
          <cell r="Q117">
            <v>500</v>
          </cell>
          <cell r="R117" t="str">
            <v>-</v>
          </cell>
          <cell r="S117" t="str">
            <v>-</v>
          </cell>
          <cell r="T117" t="str">
            <v>-</v>
          </cell>
          <cell r="U117">
            <v>30</v>
          </cell>
          <cell r="V117" t="str">
            <v xml:space="preserve"> -</v>
          </cell>
          <cell r="W117">
            <v>175</v>
          </cell>
          <cell r="X117" t="str">
            <v>-</v>
          </cell>
          <cell r="Y117" t="str">
            <v>-</v>
          </cell>
          <cell r="Z117">
            <v>1205</v>
          </cell>
          <cell r="AA117">
            <v>4836</v>
          </cell>
        </row>
        <row r="118">
          <cell r="B118" t="str">
            <v>Shengolkar</v>
          </cell>
          <cell r="I118">
            <v>75</v>
          </cell>
          <cell r="J118">
            <v>150</v>
          </cell>
          <cell r="Q118">
            <v>500</v>
          </cell>
        </row>
        <row r="121">
          <cell r="B121" t="str">
            <v xml:space="preserve">Shri. R.G.   </v>
          </cell>
          <cell r="E121">
            <v>5600</v>
          </cell>
          <cell r="F121">
            <v>2128</v>
          </cell>
          <cell r="G121" t="str">
            <v>-</v>
          </cell>
          <cell r="H121">
            <v>420</v>
          </cell>
          <cell r="I121" t="str">
            <v xml:space="preserve"> -</v>
          </cell>
          <cell r="J121">
            <v>8223</v>
          </cell>
          <cell r="L121">
            <v>8223</v>
          </cell>
          <cell r="O121" t="str">
            <v>BR/BN-12228</v>
          </cell>
          <cell r="Q121">
            <v>1500</v>
          </cell>
          <cell r="R121" t="str">
            <v>-</v>
          </cell>
          <cell r="S121">
            <v>336</v>
          </cell>
          <cell r="U121">
            <v>30</v>
          </cell>
          <cell r="V121" t="str">
            <v xml:space="preserve"> -</v>
          </cell>
          <cell r="W121">
            <v>175</v>
          </cell>
          <cell r="X121" t="str">
            <v>-</v>
          </cell>
          <cell r="Y121" t="str">
            <v>-</v>
          </cell>
          <cell r="Z121">
            <v>2041</v>
          </cell>
          <cell r="AA121">
            <v>6182</v>
          </cell>
        </row>
        <row r="122">
          <cell r="B122" t="str">
            <v>Khan</v>
          </cell>
          <cell r="I122">
            <v>75</v>
          </cell>
          <cell r="J122">
            <v>150</v>
          </cell>
          <cell r="Q122" t="str">
            <v xml:space="preserve"> -</v>
          </cell>
        </row>
        <row r="125">
          <cell r="B125" t="str">
            <v>Shri.   P.G.</v>
          </cell>
          <cell r="E125">
            <v>6000</v>
          </cell>
          <cell r="F125">
            <v>2280</v>
          </cell>
          <cell r="G125" t="str">
            <v>-</v>
          </cell>
          <cell r="H125">
            <v>450</v>
          </cell>
          <cell r="I125" t="str">
            <v xml:space="preserve"> -</v>
          </cell>
          <cell r="J125">
            <v>8805</v>
          </cell>
          <cell r="L125">
            <v>8805</v>
          </cell>
          <cell r="O125" t="str">
            <v>BR/BN-11448</v>
          </cell>
          <cell r="Q125">
            <v>1000</v>
          </cell>
          <cell r="R125">
            <v>750</v>
          </cell>
          <cell r="S125" t="str">
            <v>-</v>
          </cell>
          <cell r="U125">
            <v>30</v>
          </cell>
          <cell r="V125" t="str">
            <v xml:space="preserve"> -</v>
          </cell>
          <cell r="W125">
            <v>175</v>
          </cell>
          <cell r="X125" t="str">
            <v>-</v>
          </cell>
          <cell r="Y125" t="str">
            <v>-</v>
          </cell>
          <cell r="Z125">
            <v>3955</v>
          </cell>
          <cell r="AA125">
            <v>4850</v>
          </cell>
        </row>
        <row r="126">
          <cell r="B126" t="str">
            <v>Kursade</v>
          </cell>
          <cell r="I126">
            <v>75</v>
          </cell>
          <cell r="Q126">
            <v>2000</v>
          </cell>
        </row>
        <row r="130">
          <cell r="B130" t="str">
            <v>Total of Sr.Clerk</v>
          </cell>
          <cell r="D130" t="str">
            <v>-</v>
          </cell>
          <cell r="E130">
            <v>15700</v>
          </cell>
          <cell r="F130">
            <v>5966</v>
          </cell>
          <cell r="G130" t="str">
            <v>-</v>
          </cell>
          <cell r="H130">
            <v>1178</v>
          </cell>
          <cell r="I130" t="str">
            <v>-</v>
          </cell>
          <cell r="J130">
            <v>23069</v>
          </cell>
          <cell r="K130" t="str">
            <v>-</v>
          </cell>
          <cell r="L130">
            <v>23069</v>
          </cell>
          <cell r="Q130">
            <v>3000</v>
          </cell>
          <cell r="R130">
            <v>750</v>
          </cell>
          <cell r="S130">
            <v>336</v>
          </cell>
          <cell r="T130" t="str">
            <v>-</v>
          </cell>
          <cell r="U130">
            <v>90</v>
          </cell>
          <cell r="V130" t="str">
            <v>-</v>
          </cell>
          <cell r="W130">
            <v>525</v>
          </cell>
          <cell r="X130" t="str">
            <v>-</v>
          </cell>
          <cell r="Y130" t="str">
            <v>-</v>
          </cell>
          <cell r="Z130">
            <v>7201</v>
          </cell>
          <cell r="AA130">
            <v>15868</v>
          </cell>
        </row>
        <row r="131">
          <cell r="I131">
            <v>225</v>
          </cell>
          <cell r="J131" t="str">
            <v>-</v>
          </cell>
          <cell r="Q131">
            <v>2500</v>
          </cell>
          <cell r="R131" t="str">
            <v>-</v>
          </cell>
          <cell r="S131" t="str">
            <v>-</v>
          </cell>
          <cell r="T131" t="str">
            <v>-</v>
          </cell>
          <cell r="U131" t="str">
            <v>-</v>
          </cell>
          <cell r="V131" t="str">
            <v>-</v>
          </cell>
          <cell r="W131" t="str">
            <v>-</v>
          </cell>
          <cell r="X131" t="str">
            <v>-</v>
          </cell>
          <cell r="Y131" t="str">
            <v>-</v>
          </cell>
          <cell r="Z131" t="str">
            <v>-</v>
          </cell>
          <cell r="AA131" t="str">
            <v>-</v>
          </cell>
        </row>
        <row r="132">
          <cell r="J132">
            <v>23069</v>
          </cell>
        </row>
        <row r="137">
          <cell r="B137" t="str">
            <v>One Permanent Post of Jr.Clerk Sanctioned vide G.R.No.WBP-1099/C.No. 152/</v>
          </cell>
        </row>
        <row r="138">
          <cell r="B138" t="str">
            <v>Divisional Officeses/WB. Mantralay  Mumbai .Date   21/10/1999</v>
          </cell>
        </row>
        <row r="139">
          <cell r="B139" t="str">
            <v>scale of pay Rs.3050-75-3950-80-4590/-</v>
          </cell>
        </row>
        <row r="140">
          <cell r="B140" t="str">
            <v xml:space="preserve"> Pay Scale Rs.3050-75-3950-80-4590 /-</v>
          </cell>
        </row>
        <row r="142">
          <cell r="B142" t="str">
            <v>Shri. P.M.Puri</v>
          </cell>
          <cell r="D142" t="str">
            <v>-</v>
          </cell>
          <cell r="E142">
            <v>3500</v>
          </cell>
          <cell r="F142">
            <v>1330</v>
          </cell>
          <cell r="G142" t="str">
            <v>-</v>
          </cell>
          <cell r="H142">
            <v>263</v>
          </cell>
          <cell r="I142" t="str">
            <v>-</v>
          </cell>
          <cell r="J142">
            <v>5168</v>
          </cell>
          <cell r="L142">
            <v>5168</v>
          </cell>
          <cell r="O142" t="str">
            <v>BR/BN-46715</v>
          </cell>
          <cell r="Q142">
            <v>500</v>
          </cell>
          <cell r="R142" t="str">
            <v>-</v>
          </cell>
          <cell r="S142" t="str">
            <v>-</v>
          </cell>
          <cell r="T142" t="str">
            <v>-</v>
          </cell>
          <cell r="U142">
            <v>30</v>
          </cell>
          <cell r="W142">
            <v>175</v>
          </cell>
          <cell r="X142" t="str">
            <v>-</v>
          </cell>
          <cell r="Y142" t="str">
            <v>-</v>
          </cell>
          <cell r="Z142">
            <v>1855</v>
          </cell>
          <cell r="AA142">
            <v>3313</v>
          </cell>
        </row>
        <row r="143">
          <cell r="B143" t="str">
            <v xml:space="preserve"> </v>
          </cell>
          <cell r="I143">
            <v>75</v>
          </cell>
          <cell r="J143">
            <v>150</v>
          </cell>
          <cell r="Q143">
            <v>1150</v>
          </cell>
        </row>
        <row r="145">
          <cell r="B145" t="str">
            <v/>
          </cell>
        </row>
        <row r="146">
          <cell r="B146" t="str">
            <v>Total of Jr.Clerk</v>
          </cell>
          <cell r="C146" t="str">
            <v>-</v>
          </cell>
          <cell r="D146" t="str">
            <v>-</v>
          </cell>
          <cell r="E146">
            <v>3500</v>
          </cell>
          <cell r="F146">
            <v>1330</v>
          </cell>
          <cell r="G146" t="str">
            <v>-</v>
          </cell>
          <cell r="H146">
            <v>263</v>
          </cell>
          <cell r="I146">
            <v>75</v>
          </cell>
          <cell r="J146">
            <v>5168</v>
          </cell>
          <cell r="K146" t="str">
            <v>-</v>
          </cell>
          <cell r="L146">
            <v>5168</v>
          </cell>
          <cell r="Q146">
            <v>500</v>
          </cell>
          <cell r="R146" t="str">
            <v>-</v>
          </cell>
          <cell r="S146" t="str">
            <v>-</v>
          </cell>
          <cell r="T146" t="str">
            <v>-</v>
          </cell>
          <cell r="U146">
            <v>30</v>
          </cell>
          <cell r="V146" t="str">
            <v>-</v>
          </cell>
          <cell r="W146">
            <v>175</v>
          </cell>
          <cell r="X146" t="str">
            <v>-</v>
          </cell>
          <cell r="Y146" t="str">
            <v>-</v>
          </cell>
          <cell r="Z146">
            <v>1855</v>
          </cell>
          <cell r="AA146">
            <v>3313</v>
          </cell>
        </row>
        <row r="147">
          <cell r="J147">
            <v>0</v>
          </cell>
          <cell r="Q147">
            <v>1150</v>
          </cell>
        </row>
        <row r="148">
          <cell r="J148">
            <v>5168</v>
          </cell>
          <cell r="K148" t="str">
            <v>-</v>
          </cell>
        </row>
        <row r="162">
          <cell r="C162" t="str">
            <v xml:space="preserve">Appointed as computer clark on contract basis for the period from </v>
          </cell>
        </row>
        <row r="163">
          <cell r="B163" t="str">
            <v>R.M.Pasarkar</v>
          </cell>
          <cell r="C163" t="str">
            <v>Date 08/10/2001 to 04/04/2002</v>
          </cell>
          <cell r="K163">
            <v>3097</v>
          </cell>
          <cell r="L163">
            <v>3097</v>
          </cell>
          <cell r="O163" t="str">
            <v>-</v>
          </cell>
          <cell r="P163" t="str">
            <v>-</v>
          </cell>
          <cell r="Q163" t="str">
            <v>-</v>
          </cell>
          <cell r="R163" t="str">
            <v>-</v>
          </cell>
          <cell r="S163" t="str">
            <v>-</v>
          </cell>
          <cell r="T163" t="str">
            <v>-</v>
          </cell>
          <cell r="U163" t="str">
            <v>-</v>
          </cell>
          <cell r="V163" t="str">
            <v>-</v>
          </cell>
          <cell r="W163">
            <v>60</v>
          </cell>
          <cell r="X163" t="str">
            <v>-</v>
          </cell>
          <cell r="Y163" t="str">
            <v>-</v>
          </cell>
          <cell r="Z163">
            <v>60</v>
          </cell>
          <cell r="AA163">
            <v>3037</v>
          </cell>
        </row>
        <row r="164">
          <cell r="C164" t="str">
            <v>24 x 4000 / 31 = 3097</v>
          </cell>
        </row>
        <row r="165">
          <cell r="B165" t="str">
            <v>Total of</v>
          </cell>
          <cell r="D165" t="str">
            <v>-</v>
          </cell>
          <cell r="E165" t="str">
            <v>-</v>
          </cell>
          <cell r="F165" t="str">
            <v>-</v>
          </cell>
          <cell r="G165" t="str">
            <v>-</v>
          </cell>
          <cell r="H165" t="str">
            <v>-</v>
          </cell>
          <cell r="I165" t="str">
            <v>-</v>
          </cell>
          <cell r="J165" t="str">
            <v>-</v>
          </cell>
          <cell r="K165">
            <v>3097</v>
          </cell>
          <cell r="L165">
            <v>3097</v>
          </cell>
          <cell r="O165" t="str">
            <v>-</v>
          </cell>
          <cell r="P165" t="str">
            <v>-</v>
          </cell>
          <cell r="Q165" t="str">
            <v>-</v>
          </cell>
          <cell r="R165" t="str">
            <v>-</v>
          </cell>
          <cell r="S165" t="str">
            <v>-</v>
          </cell>
          <cell r="T165" t="str">
            <v>-</v>
          </cell>
          <cell r="U165" t="str">
            <v>-</v>
          </cell>
          <cell r="V165" t="str">
            <v>-</v>
          </cell>
          <cell r="W165">
            <v>60</v>
          </cell>
          <cell r="X165" t="str">
            <v>-</v>
          </cell>
          <cell r="Y165" t="str">
            <v>-</v>
          </cell>
          <cell r="Z165">
            <v>60</v>
          </cell>
          <cell r="AA165">
            <v>3037</v>
          </cell>
        </row>
        <row r="166">
          <cell r="B166" t="str">
            <v>Com.Clerk</v>
          </cell>
        </row>
        <row r="173">
          <cell r="B173" t="str">
            <v>V.S.Namade</v>
          </cell>
          <cell r="C173" t="str">
            <v xml:space="preserve">Appointed as peon on contract basis for the period from </v>
          </cell>
          <cell r="K173">
            <v>3000</v>
          </cell>
          <cell r="L173">
            <v>3000</v>
          </cell>
          <cell r="R173" t="str">
            <v>-</v>
          </cell>
          <cell r="S173" t="str">
            <v>-</v>
          </cell>
          <cell r="T173" t="str">
            <v>-</v>
          </cell>
          <cell r="U173" t="str">
            <v>-</v>
          </cell>
          <cell r="W173">
            <v>60</v>
          </cell>
          <cell r="X173" t="str">
            <v>-</v>
          </cell>
          <cell r="Y173" t="str">
            <v>-</v>
          </cell>
          <cell r="Z173">
            <v>60</v>
          </cell>
          <cell r="AA173">
            <v>2940</v>
          </cell>
        </row>
        <row r="174">
          <cell r="C174" t="str">
            <v>Date 25/6/2001 to 20/12/2001</v>
          </cell>
        </row>
        <row r="178">
          <cell r="B178" t="str">
            <v>S.P.Talokar</v>
          </cell>
          <cell r="C178" t="str">
            <v xml:space="preserve">Appointed as peon on contract basis for the period from </v>
          </cell>
          <cell r="K178">
            <v>3000</v>
          </cell>
          <cell r="L178">
            <v>3000</v>
          </cell>
          <cell r="R178" t="str">
            <v>-</v>
          </cell>
          <cell r="S178" t="str">
            <v>-</v>
          </cell>
          <cell r="T178" t="str">
            <v>-</v>
          </cell>
          <cell r="U178" t="str">
            <v xml:space="preserve"> -</v>
          </cell>
          <cell r="W178">
            <v>60</v>
          </cell>
          <cell r="X178" t="str">
            <v>-</v>
          </cell>
          <cell r="Y178" t="str">
            <v>-</v>
          </cell>
          <cell r="Z178">
            <v>60</v>
          </cell>
          <cell r="AA178">
            <v>2940</v>
          </cell>
        </row>
        <row r="179">
          <cell r="C179" t="str">
            <v>Date 20/6/2001 to 5150/12/2001</v>
          </cell>
        </row>
        <row r="183">
          <cell r="B183" t="str">
            <v>S.M.Sarode</v>
          </cell>
          <cell r="C183" t="str">
            <v xml:space="preserve">Appointed as surkhsha karmachari on contract basis for the period  </v>
          </cell>
          <cell r="K183">
            <v>3000</v>
          </cell>
          <cell r="L183">
            <v>3000</v>
          </cell>
          <cell r="R183" t="str">
            <v>-</v>
          </cell>
          <cell r="S183" t="str">
            <v>-</v>
          </cell>
          <cell r="T183" t="str">
            <v>-</v>
          </cell>
          <cell r="U183" t="str">
            <v>-</v>
          </cell>
          <cell r="W183">
            <v>60</v>
          </cell>
          <cell r="X183" t="str">
            <v>-</v>
          </cell>
          <cell r="Y183" t="str">
            <v>-</v>
          </cell>
          <cell r="Z183">
            <v>60</v>
          </cell>
          <cell r="AA183">
            <v>2940</v>
          </cell>
        </row>
        <row r="184">
          <cell r="C184" t="str">
            <v>Date 15/6/2001 to 10/12/2001</v>
          </cell>
        </row>
        <row r="188">
          <cell r="B188" t="str">
            <v>D.U.Kadam</v>
          </cell>
          <cell r="C188" t="str">
            <v xml:space="preserve">Appointed as peon on contract basis for the period from </v>
          </cell>
          <cell r="K188">
            <v>3000</v>
          </cell>
          <cell r="L188">
            <v>3000</v>
          </cell>
          <cell r="R188" t="str">
            <v>-</v>
          </cell>
          <cell r="S188" t="str">
            <v>-</v>
          </cell>
          <cell r="T188" t="str">
            <v>-</v>
          </cell>
          <cell r="U188" t="str">
            <v xml:space="preserve"> -</v>
          </cell>
          <cell r="W188">
            <v>60</v>
          </cell>
          <cell r="X188" t="str">
            <v>-</v>
          </cell>
          <cell r="Y188" t="str">
            <v>-</v>
          </cell>
          <cell r="Z188">
            <v>60</v>
          </cell>
          <cell r="AA188">
            <v>2940</v>
          </cell>
        </row>
        <row r="189">
          <cell r="C189" t="str">
            <v>Date 11/09/2001 to 08/03/2002</v>
          </cell>
        </row>
        <row r="191">
          <cell r="B191" t="str">
            <v>Total of Peon</v>
          </cell>
          <cell r="E191" t="str">
            <v>-</v>
          </cell>
          <cell r="F191" t="str">
            <v>-</v>
          </cell>
          <cell r="H191" t="str">
            <v>-</v>
          </cell>
          <cell r="I191" t="str">
            <v>-</v>
          </cell>
          <cell r="J191" t="str">
            <v>-</v>
          </cell>
          <cell r="K191">
            <v>12000</v>
          </cell>
          <cell r="L191">
            <v>12000</v>
          </cell>
          <cell r="Q191" t="str">
            <v>-</v>
          </cell>
          <cell r="R191" t="str">
            <v>-</v>
          </cell>
          <cell r="S191" t="str">
            <v>-</v>
          </cell>
          <cell r="T191" t="str">
            <v>-</v>
          </cell>
          <cell r="U191" t="str">
            <v>-</v>
          </cell>
          <cell r="V191" t="str">
            <v>-</v>
          </cell>
          <cell r="W191">
            <v>240</v>
          </cell>
          <cell r="X191" t="str">
            <v>-</v>
          </cell>
          <cell r="Y191" t="str">
            <v>-</v>
          </cell>
          <cell r="Z191">
            <v>240</v>
          </cell>
          <cell r="AA191">
            <v>11760</v>
          </cell>
        </row>
        <row r="193">
          <cell r="L193" t="str">
            <v>[1]</v>
          </cell>
          <cell r="AB193" t="str">
            <v>[2]</v>
          </cell>
        </row>
        <row r="198">
          <cell r="F198">
            <v>1900</v>
          </cell>
        </row>
        <row r="205">
          <cell r="O205" t="str">
            <v>ABSTRACT</v>
          </cell>
        </row>
        <row r="208">
          <cell r="B208" t="str">
            <v xml:space="preserve">Total of </v>
          </cell>
          <cell r="C208" t="str">
            <v>-</v>
          </cell>
          <cell r="D208" t="str">
            <v>-</v>
          </cell>
          <cell r="E208">
            <v>15700</v>
          </cell>
          <cell r="F208">
            <v>5966</v>
          </cell>
          <cell r="G208" t="str">
            <v>-</v>
          </cell>
          <cell r="H208">
            <v>1178</v>
          </cell>
          <cell r="I208" t="str">
            <v>-</v>
          </cell>
          <cell r="J208">
            <v>23069</v>
          </cell>
          <cell r="L208">
            <v>23069</v>
          </cell>
          <cell r="Q208">
            <v>3000</v>
          </cell>
          <cell r="R208">
            <v>750</v>
          </cell>
          <cell r="S208">
            <v>336</v>
          </cell>
          <cell r="T208" t="str">
            <v>-</v>
          </cell>
          <cell r="U208">
            <v>90</v>
          </cell>
          <cell r="V208" t="str">
            <v>-</v>
          </cell>
          <cell r="W208">
            <v>525</v>
          </cell>
          <cell r="X208" t="str">
            <v>-</v>
          </cell>
          <cell r="Y208" t="str">
            <v>-</v>
          </cell>
          <cell r="Z208">
            <v>7201</v>
          </cell>
          <cell r="AA208">
            <v>15868</v>
          </cell>
        </row>
        <row r="209">
          <cell r="B209" t="str">
            <v>Senior Clark</v>
          </cell>
          <cell r="I209">
            <v>225</v>
          </cell>
          <cell r="J209" t="str">
            <v>-</v>
          </cell>
          <cell r="Q209">
            <v>2500</v>
          </cell>
          <cell r="R209" t="str">
            <v>-</v>
          </cell>
          <cell r="S209" t="str">
            <v>-</v>
          </cell>
          <cell r="T209" t="str">
            <v>-</v>
          </cell>
          <cell r="U209" t="str">
            <v>-</v>
          </cell>
          <cell r="V209" t="str">
            <v>-</v>
          </cell>
          <cell r="W209" t="str">
            <v>-</v>
          </cell>
          <cell r="X209" t="str">
            <v>-</v>
          </cell>
          <cell r="Y209" t="str">
            <v>-</v>
          </cell>
        </row>
        <row r="210">
          <cell r="J210">
            <v>23069</v>
          </cell>
        </row>
        <row r="212">
          <cell r="B212" t="str">
            <v>Total of</v>
          </cell>
          <cell r="C212" t="str">
            <v>-</v>
          </cell>
          <cell r="D212" t="str">
            <v>-</v>
          </cell>
          <cell r="E212">
            <v>3500</v>
          </cell>
          <cell r="F212">
            <v>1330</v>
          </cell>
          <cell r="G212" t="str">
            <v>-</v>
          </cell>
          <cell r="H212">
            <v>263</v>
          </cell>
          <cell r="J212">
            <v>5168</v>
          </cell>
          <cell r="L212">
            <v>5168</v>
          </cell>
          <cell r="Q212">
            <v>500</v>
          </cell>
          <cell r="R212" t="str">
            <v>-</v>
          </cell>
          <cell r="S212" t="str">
            <v>-</v>
          </cell>
          <cell r="T212" t="str">
            <v>-</v>
          </cell>
          <cell r="U212">
            <v>30</v>
          </cell>
          <cell r="V212" t="str">
            <v>-</v>
          </cell>
          <cell r="W212">
            <v>175</v>
          </cell>
          <cell r="X212" t="str">
            <v>-</v>
          </cell>
          <cell r="Y212" t="str">
            <v>-</v>
          </cell>
          <cell r="Z212">
            <v>1855</v>
          </cell>
          <cell r="AA212">
            <v>3313</v>
          </cell>
        </row>
        <row r="213">
          <cell r="B213" t="str">
            <v>Junior Clark</v>
          </cell>
          <cell r="I213">
            <v>75</v>
          </cell>
          <cell r="J213">
            <v>0</v>
          </cell>
          <cell r="Q213">
            <v>1150</v>
          </cell>
          <cell r="R213" t="str">
            <v>-</v>
          </cell>
          <cell r="S213" t="str">
            <v>-</v>
          </cell>
          <cell r="T213" t="str">
            <v>-</v>
          </cell>
          <cell r="U213" t="str">
            <v>-</v>
          </cell>
          <cell r="V213" t="str">
            <v>-</v>
          </cell>
          <cell r="W213" t="str">
            <v>-</v>
          </cell>
          <cell r="X213" t="str">
            <v>-</v>
          </cell>
          <cell r="Y213" t="str">
            <v>-</v>
          </cell>
        </row>
        <row r="214">
          <cell r="J214">
            <v>5168</v>
          </cell>
        </row>
        <row r="215">
          <cell r="Q215" t="str">
            <v>-</v>
          </cell>
          <cell r="R215" t="str">
            <v>-</v>
          </cell>
          <cell r="S215" t="str">
            <v>-</v>
          </cell>
          <cell r="T215" t="str">
            <v>-</v>
          </cell>
          <cell r="U215" t="str">
            <v>-</v>
          </cell>
          <cell r="V215" t="str">
            <v>-</v>
          </cell>
          <cell r="W215" t="str">
            <v>-</v>
          </cell>
          <cell r="X215" t="str">
            <v>-</v>
          </cell>
          <cell r="Y215" t="str">
            <v>-</v>
          </cell>
        </row>
        <row r="216">
          <cell r="B216" t="str">
            <v>Total of</v>
          </cell>
          <cell r="D216" t="str">
            <v>-</v>
          </cell>
          <cell r="E216" t="str">
            <v>-</v>
          </cell>
          <cell r="F216" t="str">
            <v>-</v>
          </cell>
          <cell r="G216" t="str">
            <v>-</v>
          </cell>
          <cell r="H216" t="str">
            <v>-</v>
          </cell>
          <cell r="I216" t="str">
            <v>-</v>
          </cell>
          <cell r="K216">
            <v>3097</v>
          </cell>
          <cell r="L216">
            <v>3097</v>
          </cell>
          <cell r="N216" t="str">
            <v>-</v>
          </cell>
          <cell r="O216" t="str">
            <v>-</v>
          </cell>
          <cell r="P216" t="str">
            <v>-</v>
          </cell>
          <cell r="Q216" t="str">
            <v>-</v>
          </cell>
          <cell r="R216" t="str">
            <v>-</v>
          </cell>
          <cell r="S216" t="str">
            <v>-</v>
          </cell>
          <cell r="T216" t="str">
            <v>-</v>
          </cell>
          <cell r="U216" t="str">
            <v>-</v>
          </cell>
          <cell r="V216" t="str">
            <v>-</v>
          </cell>
          <cell r="W216">
            <v>60</v>
          </cell>
          <cell r="X216" t="str">
            <v>-</v>
          </cell>
          <cell r="Y216" t="str">
            <v>-</v>
          </cell>
          <cell r="Z216">
            <v>60</v>
          </cell>
          <cell r="AA216">
            <v>3037</v>
          </cell>
        </row>
        <row r="217">
          <cell r="B217" t="str">
            <v>Com.Clerk</v>
          </cell>
        </row>
        <row r="221">
          <cell r="B221" t="str">
            <v>Total of Peon</v>
          </cell>
          <cell r="K221">
            <v>12000</v>
          </cell>
          <cell r="L221">
            <v>12000</v>
          </cell>
          <cell r="Q221" t="str">
            <v>-</v>
          </cell>
          <cell r="R221" t="str">
            <v>-</v>
          </cell>
          <cell r="S221" t="str">
            <v>-</v>
          </cell>
          <cell r="T221" t="str">
            <v>-</v>
          </cell>
          <cell r="U221" t="str">
            <v>-</v>
          </cell>
          <cell r="V221" t="str">
            <v>-</v>
          </cell>
          <cell r="W221">
            <v>240</v>
          </cell>
          <cell r="X221" t="str">
            <v>-</v>
          </cell>
          <cell r="Y221" t="str">
            <v>-</v>
          </cell>
          <cell r="Z221">
            <v>240</v>
          </cell>
          <cell r="AA221">
            <v>11760</v>
          </cell>
        </row>
        <row r="224">
          <cell r="B224" t="str">
            <v>GRAND</v>
          </cell>
          <cell r="C224" t="str">
            <v>-</v>
          </cell>
          <cell r="E224">
            <v>19200</v>
          </cell>
          <cell r="F224">
            <v>7296</v>
          </cell>
          <cell r="G224">
            <v>0</v>
          </cell>
          <cell r="H224">
            <v>1441</v>
          </cell>
          <cell r="I224">
            <v>300</v>
          </cell>
          <cell r="J224">
            <v>28237</v>
          </cell>
          <cell r="K224">
            <v>15097</v>
          </cell>
          <cell r="L224">
            <v>43334</v>
          </cell>
          <cell r="Q224">
            <v>7150</v>
          </cell>
          <cell r="R224">
            <v>750</v>
          </cell>
          <cell r="S224">
            <v>336</v>
          </cell>
          <cell r="T224">
            <v>0</v>
          </cell>
          <cell r="U224">
            <v>120</v>
          </cell>
          <cell r="V224">
            <v>0</v>
          </cell>
          <cell r="W224">
            <v>1000</v>
          </cell>
          <cell r="X224">
            <v>0</v>
          </cell>
          <cell r="Y224">
            <v>0</v>
          </cell>
          <cell r="Z224">
            <v>9356</v>
          </cell>
          <cell r="AA224">
            <v>33978</v>
          </cell>
        </row>
        <row r="225">
          <cell r="B225" t="str">
            <v xml:space="preserve">TOTAL </v>
          </cell>
          <cell r="J225">
            <v>0</v>
          </cell>
          <cell r="M225">
            <v>33978</v>
          </cell>
        </row>
        <row r="226">
          <cell r="J226">
            <v>28237</v>
          </cell>
          <cell r="M226">
            <v>9356</v>
          </cell>
        </row>
        <row r="227">
          <cell r="M227">
            <v>43334</v>
          </cell>
        </row>
        <row r="228">
          <cell r="O228" t="str">
            <v>Passed for Rs.</v>
          </cell>
          <cell r="Q228">
            <v>33978</v>
          </cell>
          <cell r="R228" t="str">
            <v>Rs. Thirty three thousand nine hundred seventy eight only</v>
          </cell>
        </row>
        <row r="229">
          <cell r="Y229" t="str">
            <v xml:space="preserve"> </v>
          </cell>
        </row>
        <row r="230">
          <cell r="O230">
            <v>1</v>
          </cell>
          <cell r="P230" t="str">
            <v>izekf.kr dj.;kr ;srs dh] lnj ns;dkrhy vadxf.krh; lax.kuk iMrkG.kh dsyh</v>
          </cell>
        </row>
        <row r="231">
          <cell r="P231" t="str">
            <v>vlrk rh cjkscj vlY;kps vk&lt;Gyss-</v>
          </cell>
        </row>
        <row r="232">
          <cell r="O232">
            <v>2</v>
          </cell>
          <cell r="P232" t="str">
            <v>izekf.kr dj.;kr ;srs dh] lnj ns;dkrhy T;k deZpk`;kps fuoklLFAku rs</v>
          </cell>
        </row>
        <row r="233">
          <cell r="P233" t="str">
            <v>dk;kZy;kps varj 1 fd-eh- is{kk tkLr vkgs v'kkap deZpk`;kauk okgrwd HARrk</v>
          </cell>
        </row>
        <row r="234">
          <cell r="O234" t="str">
            <v xml:space="preserve">       </v>
          </cell>
          <cell r="P234" t="str">
            <v>fnysyk vkgs-</v>
          </cell>
        </row>
        <row r="235">
          <cell r="J235">
            <v>28237</v>
          </cell>
        </row>
        <row r="238">
          <cell r="U238" t="str">
            <v>Sub Divisional Officer,</v>
          </cell>
        </row>
        <row r="239">
          <cell r="L239" t="str">
            <v>[3]</v>
          </cell>
          <cell r="U239" t="str">
            <v>Maharashtra Health System Development Project</v>
          </cell>
        </row>
        <row r="240">
          <cell r="U240" t="str">
            <v>Engineering Division,</v>
          </cell>
        </row>
        <row r="241">
          <cell r="P241" t="str">
            <v xml:space="preserve">  </v>
          </cell>
          <cell r="U241" t="str">
            <v>Akola.</v>
          </cell>
        </row>
        <row r="242">
          <cell r="AB242" t="str">
            <v>[4]</v>
          </cell>
        </row>
      </sheetData>
      <sheetData sheetId="2">
        <row r="2">
          <cell r="E2" t="str">
            <v xml:space="preserve">Schedule of Recoveries of festival Advance for the Month of </v>
          </cell>
          <cell r="F2" t="str">
            <v>10/2001 paid in 11/2001</v>
          </cell>
        </row>
        <row r="4">
          <cell r="D4" t="str">
            <v>Major Head of Account in which the pay and allowances of the  incombents are adjusted  2210 Medical &amp; P.H.</v>
          </cell>
        </row>
        <row r="6">
          <cell r="D6" t="str">
            <v>P.W.Direction &amp; Admn</v>
          </cell>
        </row>
        <row r="8">
          <cell r="B8" t="str">
            <v>No.&amp; Date of the</v>
          </cell>
          <cell r="C8" t="str">
            <v xml:space="preserve">Designation of the </v>
          </cell>
          <cell r="D8" t="str">
            <v>Amount of advance out-</v>
          </cell>
          <cell r="E8" t="str">
            <v>Amount</v>
          </cell>
          <cell r="F8" t="str">
            <v>Amount of Adv.</v>
          </cell>
          <cell r="G8" t="str">
            <v>Remarks</v>
          </cell>
        </row>
        <row r="9">
          <cell r="B9" t="str">
            <v>Try.Vr.in which</v>
          </cell>
          <cell r="C9" t="str">
            <v>Drawing officers</v>
          </cell>
          <cell r="D9" t="str">
            <v xml:space="preserve">standing to the end of </v>
          </cell>
          <cell r="E9" t="str">
            <v>of advance</v>
          </cell>
          <cell r="F9" t="str">
            <v>outstanding as</v>
          </cell>
        </row>
        <row r="10">
          <cell r="B10" t="str">
            <v>the advance</v>
          </cell>
          <cell r="C10" t="str">
            <v>by whom advn.</v>
          </cell>
          <cell r="D10" t="str">
            <v xml:space="preserve">previous month/at the </v>
          </cell>
          <cell r="E10" t="str">
            <v>Recovered</v>
          </cell>
          <cell r="F10" t="str">
            <v>at the end of the</v>
          </cell>
        </row>
        <row r="11">
          <cell r="B11" t="str">
            <v>has been done</v>
          </cell>
          <cell r="C11" t="str">
            <v>was drawn</v>
          </cell>
          <cell r="D11" t="str">
            <v>commencement of month</v>
          </cell>
          <cell r="F11" t="str">
            <v>month</v>
          </cell>
        </row>
        <row r="12">
          <cell r="B12">
            <v>1</v>
          </cell>
          <cell r="C12">
            <v>2</v>
          </cell>
          <cell r="D12">
            <v>3</v>
          </cell>
          <cell r="E12">
            <v>4</v>
          </cell>
          <cell r="F12">
            <v>5</v>
          </cell>
          <cell r="G12">
            <v>6</v>
          </cell>
        </row>
        <row r="14">
          <cell r="B14">
            <v>20</v>
          </cell>
          <cell r="C14" t="str">
            <v>Executive Engr.</v>
          </cell>
          <cell r="D14">
            <v>300</v>
          </cell>
          <cell r="E14">
            <v>300</v>
          </cell>
          <cell r="F14">
            <v>0</v>
          </cell>
        </row>
        <row r="15">
          <cell r="B15" t="str">
            <v>25-Oct-2000</v>
          </cell>
          <cell r="C15" t="str">
            <v>MH.S.D.P.AKOLA</v>
          </cell>
        </row>
        <row r="16">
          <cell r="B16" t="str">
            <v>Akola</v>
          </cell>
        </row>
        <row r="17">
          <cell r="B17">
            <v>21</v>
          </cell>
          <cell r="D17">
            <v>150</v>
          </cell>
          <cell r="E17">
            <v>150</v>
          </cell>
          <cell r="F17">
            <v>0</v>
          </cell>
        </row>
        <row r="18">
          <cell r="B18" t="str">
            <v>21-Oct-2000</v>
          </cell>
        </row>
        <row r="19">
          <cell r="D19" t="str">
            <v>Total Rs.</v>
          </cell>
          <cell r="E19">
            <v>450</v>
          </cell>
        </row>
        <row r="20">
          <cell r="D20" t="str">
            <v>Rs.Four Hundread fifty only</v>
          </cell>
        </row>
        <row r="22">
          <cell r="D22" t="str">
            <v>C E R T I F I C A T E</v>
          </cell>
        </row>
        <row r="24">
          <cell r="B24" t="str">
            <v xml:space="preserve">1. Certified that total of recoveries shown in col.No.4 above agree with the amount actually recovered and shown in </v>
          </cell>
        </row>
        <row r="25">
          <cell r="B25" t="str">
            <v xml:space="preserve">     the body of the bill.</v>
          </cell>
        </row>
        <row r="27">
          <cell r="B27" t="str">
            <v>2. Certified that the recoveries effected have duly posted in the register of advances [Form 'A']</v>
          </cell>
        </row>
        <row r="31">
          <cell r="D31" t="str">
            <v>Sub Divisional Officer,</v>
          </cell>
        </row>
        <row r="32">
          <cell r="D32" t="str">
            <v>Maharashtra Health System Development Project,</v>
          </cell>
        </row>
        <row r="33">
          <cell r="D33" t="str">
            <v>Engineering Division,</v>
          </cell>
        </row>
        <row r="34">
          <cell r="D34" t="str">
            <v>Akola.</v>
          </cell>
        </row>
      </sheetData>
      <sheetData sheetId="3">
        <row r="2">
          <cell r="E2" t="str">
            <v>Head of Account:-</v>
          </cell>
        </row>
      </sheetData>
      <sheetData sheetId="4">
        <row r="4">
          <cell r="D4" t="str">
            <v>Schedule of subscription deducted from pay bill on account of the State</v>
          </cell>
        </row>
      </sheetData>
      <sheetData sheetId="5">
        <row r="4">
          <cell r="B4" t="str">
            <v>Head of account</v>
          </cell>
        </row>
      </sheetData>
      <sheetData sheetId="6">
        <row r="2">
          <cell r="B2" t="str">
            <v>edkequk&amp;,p&amp;192 (8&amp;96&amp;5]40]000)ih, 2</v>
          </cell>
        </row>
      </sheetData>
      <sheetData sheetId="7">
        <row r="2">
          <cell r="B2" t="str">
            <v>'kk-fu-fo`rfoHAkx dz-VhvkjMCY;q</v>
          </cell>
        </row>
      </sheetData>
      <sheetData sheetId="8">
        <row r="2">
          <cell r="C2" t="str">
            <v>APPOINTMENT TO GOVT. CIRCULAR FINANCE DEPARTMENT NO. F 1972 P II dT.</v>
          </cell>
        </row>
      </sheetData>
      <sheetData sheetId="9">
        <row r="2">
          <cell r="F2" t="str">
            <v>uequk edksuh 25 (fu;e 277 igk)</v>
          </cell>
        </row>
      </sheetData>
      <sheetData sheetId="10">
        <row r="5">
          <cell r="G5" t="str">
            <v>Head of Account</v>
          </cell>
        </row>
      </sheetData>
      <sheetData sheetId="11">
        <row r="2">
          <cell r="E2" t="str">
            <v>FORM NO. 10</v>
          </cell>
        </row>
      </sheetData>
      <sheetData sheetId="12">
        <row r="4">
          <cell r="D4" t="str">
            <v xml:space="preserve">Statement showing the recovery of 0021 Income-Tax </v>
          </cell>
        </row>
      </sheetData>
      <sheetData sheetId="13">
        <row r="2">
          <cell r="C2">
            <v>15</v>
          </cell>
        </row>
      </sheetData>
      <sheetData sheetId="14" refreshError="1"/>
      <sheetData sheetId="15">
        <row r="2">
          <cell r="D2" t="str">
            <v>Schedule of deduction of account of the</v>
          </cell>
        </row>
      </sheetData>
      <sheetData sheetId="16">
        <row r="2">
          <cell r="F2" t="str">
            <v>vecegvee -12</v>
          </cell>
        </row>
      </sheetData>
      <sheetData sheetId="17">
        <row r="2">
          <cell r="B2">
            <v>0</v>
          </cell>
        </row>
      </sheetData>
      <sheetData sheetId="18">
        <row r="3">
          <cell r="F3" t="str">
            <v>Salary Slip Month of</v>
          </cell>
        </row>
      </sheetData>
      <sheetData sheetId="19">
        <row r="2">
          <cell r="AI2" t="str">
            <v>FORM NO. 10</v>
          </cell>
        </row>
      </sheetData>
      <sheetData sheetId="20">
        <row r="2">
          <cell r="C2" t="str">
            <v>Accompaniment to Government Resolution building and</v>
          </cell>
        </row>
      </sheetData>
      <sheetData sheetId="2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P41"/>
  <sheetViews>
    <sheetView tabSelected="1" view="pageBreakPreview" zoomScale="160" zoomScaleNormal="95" zoomScaleSheetLayoutView="160" workbookViewId="0">
      <selection activeCell="E13" sqref="E13"/>
    </sheetView>
  </sheetViews>
  <sheetFormatPr defaultRowHeight="15" x14ac:dyDescent="0.25"/>
  <cols>
    <col min="1" max="2" width="3.85546875" customWidth="1"/>
    <col min="3" max="3" width="32.42578125" bestFit="1" customWidth="1"/>
    <col min="4" max="4" width="32" customWidth="1"/>
    <col min="5" max="5" width="12.7109375" customWidth="1"/>
    <col min="6" max="6" width="13" customWidth="1"/>
    <col min="7" max="7" width="12.140625" customWidth="1"/>
  </cols>
  <sheetData>
    <row r="2" spans="2:16" ht="18" x14ac:dyDescent="0.4">
      <c r="C2" s="4" t="s">
        <v>100</v>
      </c>
    </row>
    <row r="3" spans="2:16" ht="18" x14ac:dyDescent="0.4">
      <c r="C3" s="4" t="s">
        <v>99</v>
      </c>
      <c r="H3" s="9" t="str">
        <f>+I5&amp;D8&amp;I6&amp;D7&amp;J6&amp;D10&amp;M6&amp;D6&amp;D7&amp;O6&amp;D24&amp;I7&amp;'परीशिष्ट -एक'!D14&amp;K7&amp;C19&amp;D19&amp;D22&amp;I8</f>
        <v>याव्दारे असे प्रमाणित करण्यात येते की   अधीक्षक अभियंता, दक्षता व गुण नियंत्रण मंडळ,अमरावती.  येथे  वरिष्ठ लिपीक, या पदावर नोकरीस असलेल्या व  कठोरा नाका,अमरावती. या पत्यावर राहणा-या  श्री. प्रमोद महादेव पुरी, वरिष्ठ लिपीक, यांची /यांचा,पत्नी/पती/मुलगा /मुलगी /वडील /आई /बहीण /भाउ श्री./ श्रीमती. रुग्णाचे नाव   रेखा प्रमोद पुरी,  यांच्यावर /हिच्यावर  दिनांक  01.06.2026 ते  05.06.2026 पर्यन्त तातडीने उपचार करण्याची गरज असलेला रुग्ण म्हणुन  डॉक्टरचे नाव :-  Dr. Anubhuti Metkar, Kathora naka,Nagpur यांनी पुढील उपचार केले होते.</v>
      </c>
      <c r="I3" s="9"/>
      <c r="J3" s="9"/>
      <c r="K3" s="9"/>
      <c r="L3" s="9"/>
      <c r="M3" s="9"/>
      <c r="N3" s="9"/>
      <c r="O3" s="9"/>
    </row>
    <row r="5" spans="2:16" ht="18" x14ac:dyDescent="0.4">
      <c r="D5" t="s">
        <v>103</v>
      </c>
      <c r="I5" s="12" t="s">
        <v>127</v>
      </c>
    </row>
    <row r="6" spans="2:16" ht="24" customHeight="1" x14ac:dyDescent="0.4">
      <c r="B6" s="94">
        <v>1</v>
      </c>
      <c r="C6" s="95" t="s">
        <v>373</v>
      </c>
      <c r="D6" s="235" t="s">
        <v>451</v>
      </c>
      <c r="E6" s="221"/>
      <c r="I6" s="12" t="s">
        <v>124</v>
      </c>
      <c r="J6" s="12" t="s">
        <v>125</v>
      </c>
      <c r="K6" s="12"/>
      <c r="L6" s="12"/>
      <c r="M6" s="12" t="s">
        <v>128</v>
      </c>
      <c r="N6" s="12"/>
      <c r="O6" s="12" t="s">
        <v>346</v>
      </c>
      <c r="P6" s="12"/>
    </row>
    <row r="7" spans="2:16" ht="24" customHeight="1" x14ac:dyDescent="0.4">
      <c r="B7" s="96">
        <v>2</v>
      </c>
      <c r="C7" s="97" t="s">
        <v>372</v>
      </c>
      <c r="D7" s="236" t="s">
        <v>448</v>
      </c>
      <c r="E7" s="210"/>
      <c r="I7" s="12" t="s">
        <v>126</v>
      </c>
      <c r="J7" s="12"/>
      <c r="K7" s="12" t="s">
        <v>129</v>
      </c>
      <c r="L7" s="12"/>
      <c r="M7" s="12"/>
      <c r="N7" s="12"/>
      <c r="O7" s="12"/>
      <c r="P7" s="12"/>
    </row>
    <row r="8" spans="2:16" ht="24" customHeight="1" x14ac:dyDescent="0.4">
      <c r="B8" s="96">
        <v>3</v>
      </c>
      <c r="C8" s="97" t="s">
        <v>112</v>
      </c>
      <c r="D8" s="236" t="s">
        <v>452</v>
      </c>
      <c r="E8" s="210"/>
      <c r="I8" s="12" t="s">
        <v>130</v>
      </c>
    </row>
    <row r="9" spans="2:16" ht="23.45" customHeight="1" x14ac:dyDescent="0.4">
      <c r="B9" s="96">
        <v>4</v>
      </c>
      <c r="C9" s="97" t="s">
        <v>94</v>
      </c>
      <c r="D9" s="236" t="str">
        <f>+D8</f>
        <v xml:space="preserve"> अधीक्षक अभियंता, दक्षता व गुण नियंत्रण मंडळ,अमरावती.</v>
      </c>
      <c r="E9" s="210"/>
    </row>
    <row r="10" spans="2:16" ht="26.45" customHeight="1" x14ac:dyDescent="0.4">
      <c r="B10" s="96">
        <v>5</v>
      </c>
      <c r="C10" s="97" t="s">
        <v>113</v>
      </c>
      <c r="D10" s="237" t="s">
        <v>458</v>
      </c>
      <c r="E10" s="210"/>
    </row>
    <row r="11" spans="2:16" ht="24" customHeight="1" x14ac:dyDescent="0.4">
      <c r="B11" s="96">
        <v>6</v>
      </c>
      <c r="C11" s="97" t="s">
        <v>107</v>
      </c>
      <c r="D11" s="236" t="s">
        <v>509</v>
      </c>
      <c r="E11" s="210"/>
      <c r="I11" s="12"/>
    </row>
    <row r="12" spans="2:16" ht="24" customHeight="1" x14ac:dyDescent="0.4">
      <c r="B12" s="96">
        <v>7</v>
      </c>
      <c r="C12" s="97" t="s">
        <v>108</v>
      </c>
      <c r="D12" s="236" t="s">
        <v>395</v>
      </c>
      <c r="E12" s="210"/>
    </row>
    <row r="13" spans="2:16" ht="24" customHeight="1" x14ac:dyDescent="0.4">
      <c r="B13" s="96">
        <v>8</v>
      </c>
      <c r="C13" s="97" t="s">
        <v>109</v>
      </c>
      <c r="D13" s="236" t="s">
        <v>510</v>
      </c>
      <c r="E13" s="210"/>
    </row>
    <row r="14" spans="2:16" ht="24" customHeight="1" x14ac:dyDescent="0.4">
      <c r="B14" s="96">
        <v>9</v>
      </c>
      <c r="C14" s="97" t="s">
        <v>110</v>
      </c>
      <c r="D14" s="236" t="s">
        <v>511</v>
      </c>
      <c r="E14" s="210"/>
    </row>
    <row r="15" spans="2:16" ht="24" customHeight="1" x14ac:dyDescent="0.4">
      <c r="B15" s="96">
        <v>10</v>
      </c>
      <c r="C15" s="97" t="s">
        <v>111</v>
      </c>
      <c r="D15" s="236" t="s">
        <v>450</v>
      </c>
      <c r="E15" s="210"/>
    </row>
    <row r="16" spans="2:16" ht="24" customHeight="1" x14ac:dyDescent="0.4">
      <c r="B16" s="96">
        <v>11</v>
      </c>
      <c r="C16" s="97" t="s">
        <v>341</v>
      </c>
      <c r="D16" s="236" t="s">
        <v>414</v>
      </c>
      <c r="E16" s="210"/>
      <c r="H16" s="105"/>
    </row>
    <row r="17" spans="2:15" ht="24" customHeight="1" x14ac:dyDescent="0.4">
      <c r="B17" s="96">
        <v>14</v>
      </c>
      <c r="C17" s="97" t="s">
        <v>133</v>
      </c>
      <c r="D17" s="241" t="s">
        <v>453</v>
      </c>
      <c r="E17" s="210"/>
    </row>
    <row r="18" spans="2:15" ht="24" customHeight="1" x14ac:dyDescent="0.4">
      <c r="B18" s="96">
        <v>15</v>
      </c>
      <c r="C18" s="97" t="s">
        <v>134</v>
      </c>
      <c r="D18" s="241" t="s">
        <v>454</v>
      </c>
      <c r="E18" s="210"/>
    </row>
    <row r="19" spans="2:15" ht="24" customHeight="1" x14ac:dyDescent="0.4">
      <c r="B19" s="96">
        <v>16</v>
      </c>
      <c r="C19" s="97" t="s">
        <v>163</v>
      </c>
      <c r="D19" s="236" t="s">
        <v>455</v>
      </c>
      <c r="E19" s="210"/>
    </row>
    <row r="20" spans="2:15" ht="24" customHeight="1" x14ac:dyDescent="0.4">
      <c r="B20" s="96">
        <v>17</v>
      </c>
      <c r="C20" s="97" t="s">
        <v>132</v>
      </c>
      <c r="D20" s="236" t="s">
        <v>456</v>
      </c>
      <c r="E20" s="210"/>
    </row>
    <row r="21" spans="2:15" ht="24" customHeight="1" x14ac:dyDescent="0.4">
      <c r="B21" s="96">
        <v>18</v>
      </c>
      <c r="C21" s="97" t="s">
        <v>18</v>
      </c>
      <c r="D21" s="236" t="s">
        <v>457</v>
      </c>
      <c r="E21" s="210"/>
    </row>
    <row r="22" spans="2:15" ht="24" customHeight="1" x14ac:dyDescent="0.4">
      <c r="B22" s="96">
        <v>19</v>
      </c>
      <c r="C22" s="97" t="s">
        <v>93</v>
      </c>
      <c r="D22" s="236" t="s">
        <v>459</v>
      </c>
      <c r="E22" s="210"/>
    </row>
    <row r="23" spans="2:15" ht="24" customHeight="1" x14ac:dyDescent="0.4">
      <c r="B23" s="96">
        <v>20</v>
      </c>
      <c r="C23" s="97" t="s">
        <v>135</v>
      </c>
      <c r="D23" s="236" t="s">
        <v>449</v>
      </c>
      <c r="E23" s="210"/>
    </row>
    <row r="24" spans="2:15" ht="24" customHeight="1" x14ac:dyDescent="0.4">
      <c r="B24" s="96">
        <v>21</v>
      </c>
      <c r="C24" s="97" t="s">
        <v>282</v>
      </c>
      <c r="D24" s="236" t="s">
        <v>460</v>
      </c>
      <c r="E24" s="236" t="s">
        <v>96</v>
      </c>
      <c r="H24" s="4" t="s">
        <v>23</v>
      </c>
      <c r="I24" s="4" t="s">
        <v>23</v>
      </c>
      <c r="O24" s="17" t="s">
        <v>284</v>
      </c>
    </row>
    <row r="25" spans="2:15" ht="24" customHeight="1" x14ac:dyDescent="0.4">
      <c r="B25" s="96">
        <v>22</v>
      </c>
      <c r="C25" s="97" t="s">
        <v>391</v>
      </c>
      <c r="D25" s="236" t="s">
        <v>92</v>
      </c>
      <c r="E25" s="240">
        <v>27578</v>
      </c>
      <c r="H25" s="4"/>
      <c r="I25" s="4"/>
      <c r="O25" s="17"/>
    </row>
    <row r="26" spans="2:15" ht="24" customHeight="1" x14ac:dyDescent="0.4">
      <c r="B26" s="96">
        <v>23</v>
      </c>
      <c r="C26" s="97" t="s">
        <v>95</v>
      </c>
      <c r="D26" s="236" t="s">
        <v>356</v>
      </c>
      <c r="E26" s="236"/>
      <c r="O26" s="17" t="s">
        <v>92</v>
      </c>
    </row>
    <row r="27" spans="2:15" ht="24" customHeight="1" x14ac:dyDescent="0.4">
      <c r="B27" s="96">
        <v>1</v>
      </c>
      <c r="C27" s="236" t="s">
        <v>461</v>
      </c>
      <c r="D27" s="236" t="s">
        <v>287</v>
      </c>
      <c r="E27" s="240">
        <v>25939</v>
      </c>
      <c r="O27" s="17"/>
    </row>
    <row r="28" spans="2:15" ht="24" customHeight="1" x14ac:dyDescent="0.4">
      <c r="B28" s="96">
        <v>2</v>
      </c>
      <c r="C28" s="210"/>
      <c r="D28" s="210"/>
      <c r="E28" s="222"/>
      <c r="O28" s="17"/>
    </row>
    <row r="29" spans="2:15" ht="24" customHeight="1" x14ac:dyDescent="0.4">
      <c r="B29" s="96">
        <v>3</v>
      </c>
      <c r="C29" s="210"/>
      <c r="D29" s="210"/>
      <c r="E29" s="222"/>
      <c r="O29" s="17"/>
    </row>
    <row r="30" spans="2:15" ht="24" customHeight="1" x14ac:dyDescent="0.4">
      <c r="B30" s="96">
        <v>4</v>
      </c>
      <c r="C30" s="210"/>
      <c r="D30" s="210"/>
      <c r="E30" s="222"/>
      <c r="O30" s="17"/>
    </row>
    <row r="31" spans="2:15" ht="24" customHeight="1" x14ac:dyDescent="0.4">
      <c r="B31" s="96">
        <v>5</v>
      </c>
      <c r="C31" s="97"/>
      <c r="D31" s="210"/>
      <c r="E31" s="222"/>
      <c r="O31" s="17"/>
    </row>
    <row r="32" spans="2:15" ht="24" customHeight="1" x14ac:dyDescent="0.4">
      <c r="B32" s="96">
        <v>6</v>
      </c>
      <c r="C32" s="97"/>
      <c r="D32" s="97"/>
      <c r="E32" s="98"/>
      <c r="O32" s="17"/>
    </row>
    <row r="33" spans="2:15" ht="24" customHeight="1" x14ac:dyDescent="0.4">
      <c r="B33" s="96">
        <v>24</v>
      </c>
      <c r="C33" s="97" t="s">
        <v>353</v>
      </c>
      <c r="D33" s="97"/>
      <c r="E33" s="97"/>
      <c r="H33" s="4"/>
      <c r="I33" s="4"/>
      <c r="O33" s="18"/>
    </row>
    <row r="34" spans="2:15" ht="35.25" customHeight="1" x14ac:dyDescent="0.4">
      <c r="B34" s="96"/>
      <c r="C34" s="97"/>
      <c r="D34" s="97"/>
      <c r="E34" s="97"/>
      <c r="H34" s="10" t="s">
        <v>23</v>
      </c>
      <c r="I34" s="10" t="s">
        <v>23</v>
      </c>
      <c r="J34" s="10"/>
      <c r="O34" s="17" t="s">
        <v>115</v>
      </c>
    </row>
    <row r="35" spans="2:15" ht="35.25" customHeight="1" x14ac:dyDescent="0.4">
      <c r="B35" s="96"/>
      <c r="C35" s="97"/>
      <c r="D35" s="97"/>
      <c r="E35" s="97"/>
      <c r="O35" s="17" t="s">
        <v>116</v>
      </c>
    </row>
    <row r="36" spans="2:15" ht="35.25" customHeight="1" x14ac:dyDescent="0.4">
      <c r="B36" s="96"/>
      <c r="C36" s="97"/>
      <c r="D36" s="97"/>
      <c r="E36" s="97"/>
      <c r="O36" s="17" t="s">
        <v>340</v>
      </c>
    </row>
    <row r="37" spans="2:15" ht="35.25" customHeight="1" x14ac:dyDescent="0.4">
      <c r="B37" s="96"/>
      <c r="C37" s="97"/>
      <c r="D37" s="97"/>
      <c r="E37" s="97"/>
      <c r="O37" s="17" t="s">
        <v>118</v>
      </c>
    </row>
    <row r="38" spans="2:15" ht="35.25" customHeight="1" x14ac:dyDescent="0.4">
      <c r="B38" s="96"/>
      <c r="C38" s="97"/>
      <c r="D38" s="97"/>
      <c r="E38" s="97"/>
      <c r="O38" s="17" t="s">
        <v>285</v>
      </c>
    </row>
    <row r="39" spans="2:15" ht="35.25" customHeight="1" x14ac:dyDescent="0.4">
      <c r="B39" s="96"/>
      <c r="C39" s="97"/>
      <c r="D39" s="97"/>
      <c r="E39" s="97"/>
      <c r="O39" s="17" t="s">
        <v>286</v>
      </c>
    </row>
    <row r="40" spans="2:15" ht="35.25" customHeight="1" x14ac:dyDescent="0.4">
      <c r="B40" s="99"/>
      <c r="C40" s="100"/>
      <c r="D40" s="100"/>
      <c r="E40" s="100"/>
      <c r="O40" s="17" t="s">
        <v>287</v>
      </c>
    </row>
    <row r="41" spans="2:15" x14ac:dyDescent="0.25">
      <c r="O41" s="18"/>
    </row>
  </sheetData>
  <dataValidations count="1">
    <dataValidation type="list" allowBlank="1" showInputMessage="1" showErrorMessage="1" sqref="H33:J33 D25 D27:D32" xr:uid="{00000000-0002-0000-0000-000000000000}">
      <formula1>$O$24:$O$41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S18"/>
  <sheetViews>
    <sheetView view="pageBreakPreview" zoomScaleNormal="100" zoomScaleSheetLayoutView="100" workbookViewId="0">
      <selection activeCell="B11" sqref="B11:I11"/>
    </sheetView>
  </sheetViews>
  <sheetFormatPr defaultRowHeight="15" x14ac:dyDescent="0.25"/>
  <cols>
    <col min="1" max="1" width="1.42578125" customWidth="1"/>
    <col min="2" max="2" width="8.28515625" style="1" customWidth="1"/>
    <col min="3" max="3" width="9.7109375" style="1" customWidth="1"/>
    <col min="4" max="4" width="8.42578125" style="1" customWidth="1"/>
    <col min="5" max="5" width="7.85546875" style="1" customWidth="1"/>
    <col min="6" max="6" width="9.28515625" style="1" customWidth="1"/>
    <col min="7" max="7" width="8.28515625" style="1" customWidth="1"/>
    <col min="8" max="8" width="3.28515625" style="1" customWidth="1"/>
    <col min="9" max="9" width="35.28515625" style="1" customWidth="1"/>
    <col min="10" max="19" width="9.140625" style="1"/>
  </cols>
  <sheetData>
    <row r="1" spans="2:14" ht="18" x14ac:dyDescent="0.25">
      <c r="B1" s="2"/>
    </row>
    <row r="2" spans="2:14" ht="18.75" x14ac:dyDescent="0.25">
      <c r="B2" s="27" t="s">
        <v>38</v>
      </c>
      <c r="C2" s="25"/>
      <c r="D2" s="24" t="str">
        <f>+Data!D6&amp;Data!D7</f>
        <v xml:space="preserve"> श्री. प्रमोद महादेव पुरी, वरिष्ठ लिपीक,</v>
      </c>
      <c r="E2" s="24"/>
      <c r="F2" s="24"/>
      <c r="G2" s="24"/>
    </row>
    <row r="3" spans="2:14" ht="18.75" x14ac:dyDescent="0.25">
      <c r="B3" s="28" t="s">
        <v>278</v>
      </c>
      <c r="C3" s="25"/>
      <c r="D3" s="25"/>
      <c r="E3" s="25"/>
      <c r="F3" s="25"/>
      <c r="G3" s="25"/>
    </row>
    <row r="4" spans="2:14" ht="18.75" x14ac:dyDescent="0.25">
      <c r="B4" s="28"/>
      <c r="C4" s="25"/>
      <c r="D4" s="25"/>
      <c r="E4" s="25"/>
    </row>
    <row r="5" spans="2:14" ht="18.75" x14ac:dyDescent="0.25">
      <c r="B5" s="27" t="s">
        <v>39</v>
      </c>
      <c r="C5" s="25"/>
      <c r="D5" s="25"/>
      <c r="E5" s="25"/>
    </row>
    <row r="6" spans="2:14" ht="49.9" customHeight="1" x14ac:dyDescent="0.25">
      <c r="B6" s="268" t="str">
        <f>+Data!D8</f>
        <v xml:space="preserve"> अधीक्षक अभियंता, दक्षता व गुण नियंत्रण मंडळ,अमरावती.</v>
      </c>
      <c r="C6" s="268"/>
      <c r="D6" s="268"/>
      <c r="E6" s="268"/>
    </row>
    <row r="7" spans="2:14" ht="18.75" x14ac:dyDescent="0.25">
      <c r="B7" s="27" t="s">
        <v>398</v>
      </c>
      <c r="C7" s="25"/>
      <c r="D7" s="25"/>
      <c r="E7" s="25"/>
    </row>
    <row r="8" spans="2:14" ht="18.75" x14ac:dyDescent="0.25">
      <c r="B8" s="27" t="s">
        <v>40</v>
      </c>
      <c r="C8" s="25"/>
      <c r="D8" s="25"/>
      <c r="E8" s="25"/>
    </row>
    <row r="9" spans="2:14" ht="18" x14ac:dyDescent="0.25">
      <c r="B9" s="2"/>
    </row>
    <row r="10" spans="2:14" ht="37.15" customHeight="1" x14ac:dyDescent="0.25">
      <c r="B10" s="261" t="str">
        <f>+K10&amp;Data!D6&amp;Data!D7&amp;Data!D9&amp;L10</f>
        <v xml:space="preserve">            मी  श्री. प्रमोद महादेव पुरी, वरिष्ठ लिपीक, अधीक्षक अभियंता, दक्षता व गुण नियंत्रण मंडळ,अमरावती. येथे सद्या कार्यरत आहे.</v>
      </c>
      <c r="C10" s="261"/>
      <c r="D10" s="261"/>
      <c r="E10" s="261"/>
      <c r="F10" s="261"/>
      <c r="G10" s="261"/>
      <c r="H10" s="261"/>
      <c r="I10" s="261"/>
      <c r="K10" s="1" t="s">
        <v>342</v>
      </c>
      <c r="L10" s="1" t="s">
        <v>319</v>
      </c>
    </row>
    <row r="11" spans="2:14" ht="71.25" customHeight="1" x14ac:dyDescent="0.25">
      <c r="B11" s="261" t="str">
        <f>+K11&amp;Data!D25&amp;M11&amp;'परीशिष्ट -एक'!D14&amp;N11</f>
        <v>मी / माझे नातेवाईक पत्नी / यांना  दिनांक  01.06.2026 ते  05.06.2026 पर्यंत दवाखान्यात दाखल केले होते /होतो.  सदर बाबतचे वैद्यकिय देयक खर्चाचे प्रतिपूर्तीसाठी आपणाकडे सादर करीता आहे . कृपया सदरचे वैद्यकिय देयक परित होणेस नम्र विनंती.</v>
      </c>
      <c r="C11" s="261"/>
      <c r="D11" s="261"/>
      <c r="E11" s="261"/>
      <c r="F11" s="261"/>
      <c r="G11" s="261"/>
      <c r="H11" s="261"/>
      <c r="I11" s="261"/>
      <c r="K11" s="1" t="s">
        <v>392</v>
      </c>
      <c r="M11" s="1" t="s">
        <v>343</v>
      </c>
      <c r="N11" s="1" t="s">
        <v>393</v>
      </c>
    </row>
    <row r="12" spans="2:14" ht="18.75" x14ac:dyDescent="0.25">
      <c r="G12" s="271" t="s">
        <v>408</v>
      </c>
      <c r="H12" s="271"/>
      <c r="I12" s="271"/>
      <c r="K12" s="1" t="s">
        <v>279</v>
      </c>
    </row>
    <row r="13" spans="2:14" ht="29.25" customHeight="1" x14ac:dyDescent="0.25">
      <c r="B13" s="3"/>
    </row>
    <row r="14" spans="2:14" ht="18" x14ac:dyDescent="0.25">
      <c r="B14" s="3"/>
      <c r="K14" s="2"/>
    </row>
    <row r="15" spans="2:14" ht="18.75" x14ac:dyDescent="0.25">
      <c r="B15" s="3"/>
      <c r="D15" s="24"/>
      <c r="E15" s="25"/>
      <c r="F15" s="26" t="str">
        <f>+' प्रमाणपत्र'!G100</f>
        <v>स्वाक्षरी</v>
      </c>
      <c r="G15" s="24"/>
      <c r="H15" s="24"/>
      <c r="I15" s="25"/>
    </row>
    <row r="16" spans="2:14" ht="18.75" x14ac:dyDescent="0.25">
      <c r="B16" s="3"/>
      <c r="D16" s="24"/>
      <c r="E16" s="25"/>
      <c r="F16" s="26" t="str">
        <f>+' प्रमाणपत्र'!E103</f>
        <v xml:space="preserve">अधिकारी / कर्मचाऱ्‍याचे नाव :- </v>
      </c>
      <c r="G16" s="269" t="str">
        <f>+' प्रमाणपत्र'!G103</f>
        <v xml:space="preserve"> श्री. प्रमोद महादेव पुरी,</v>
      </c>
      <c r="H16" s="269"/>
      <c r="I16" s="269"/>
    </row>
    <row r="17" spans="2:9" ht="18.75" x14ac:dyDescent="0.25">
      <c r="B17" s="3"/>
      <c r="D17" s="24"/>
      <c r="E17" s="25"/>
      <c r="F17" s="26" t="str">
        <f>+' प्रमाणपत्र'!E104</f>
        <v xml:space="preserve"> पदनाम :- </v>
      </c>
      <c r="G17" s="269" t="str">
        <f>+' प्रमाणपत्र'!G104</f>
        <v xml:space="preserve"> वरिष्ठ लिपीक,</v>
      </c>
      <c r="H17" s="269"/>
      <c r="I17" s="269"/>
    </row>
    <row r="18" spans="2:9" ht="18.75" x14ac:dyDescent="0.25">
      <c r="B18" s="3"/>
      <c r="D18" s="24"/>
      <c r="E18" s="272" t="str">
        <f>+' प्रमाणपत्र'!E105</f>
        <v>कार्यालयाचे नाव</v>
      </c>
      <c r="F18" s="272"/>
      <c r="G18" s="270" t="str">
        <f>+' प्रमाणपत्र'!G105</f>
        <v xml:space="preserve"> अधीक्षक अभियंता, दक्षता व गुण नियंत्रण मंडळ,अमरावती.</v>
      </c>
      <c r="H18" s="270"/>
      <c r="I18" s="270"/>
    </row>
  </sheetData>
  <mergeCells count="8">
    <mergeCell ref="B10:I10"/>
    <mergeCell ref="B6:E6"/>
    <mergeCell ref="G17:I17"/>
    <mergeCell ref="G18:I18"/>
    <mergeCell ref="B11:I11"/>
    <mergeCell ref="G12:I12"/>
    <mergeCell ref="G16:I16"/>
    <mergeCell ref="E18:F18"/>
  </mergeCells>
  <pageMargins left="0.7" right="0.7" top="0.75" bottom="0.75" header="0.3" footer="0.3"/>
  <pageSetup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5"/>
  <sheetViews>
    <sheetView view="pageBreakPreview" topLeftCell="A28" zoomScale="107" zoomScaleNormal="100" zoomScaleSheetLayoutView="107" workbookViewId="0">
      <selection activeCell="A45" sqref="A45"/>
    </sheetView>
  </sheetViews>
  <sheetFormatPr defaultRowHeight="15" x14ac:dyDescent="0.25"/>
  <cols>
    <col min="1" max="1" width="2.5703125" customWidth="1"/>
    <col min="2" max="2" width="5.28515625" customWidth="1"/>
    <col min="3" max="3" width="53.42578125" customWidth="1"/>
    <col min="4" max="4" width="17.7109375" customWidth="1"/>
    <col min="5" max="5" width="13.140625" customWidth="1"/>
  </cols>
  <sheetData>
    <row r="1" spans="1:9" ht="18.75" x14ac:dyDescent="0.4">
      <c r="A1" s="29"/>
      <c r="B1" s="273" t="s">
        <v>0</v>
      </c>
      <c r="C1" s="273"/>
      <c r="D1" s="273"/>
      <c r="E1" s="273"/>
    </row>
    <row r="2" spans="1:9" ht="43.5" customHeight="1" x14ac:dyDescent="0.4">
      <c r="A2" s="29"/>
      <c r="B2" s="250" t="s">
        <v>288</v>
      </c>
      <c r="C2" s="250"/>
      <c r="D2" s="250"/>
      <c r="E2" s="250"/>
    </row>
    <row r="3" spans="1:9" ht="18.75" x14ac:dyDescent="0.4">
      <c r="A3" s="29"/>
      <c r="B3" s="30" t="str">
        <f>+Data!C6&amp;Data!D6</f>
        <v>अधिकारी / कर्मचाऱ्‍याचे नाव :-  श्री. प्रमोद महादेव पुरी,</v>
      </c>
      <c r="C3" s="24"/>
      <c r="D3" s="24"/>
      <c r="E3" s="29"/>
    </row>
    <row r="4" spans="1:9" ht="19.5" thickBot="1" x14ac:dyDescent="0.45">
      <c r="A4" s="29"/>
      <c r="B4" s="30" t="str">
        <f>+Data!C7&amp;Data!D7</f>
        <v xml:space="preserve"> पदनाम :-  वरिष्ठ लिपीक,</v>
      </c>
      <c r="C4" s="24"/>
      <c r="D4" s="24"/>
      <c r="E4" s="29"/>
    </row>
    <row r="5" spans="1:9" ht="40.5" customHeight="1" thickBot="1" x14ac:dyDescent="0.45">
      <c r="A5" s="29"/>
      <c r="B5" s="31" t="s">
        <v>98</v>
      </c>
      <c r="C5" s="32" t="s">
        <v>2</v>
      </c>
      <c r="D5" s="32" t="s">
        <v>3</v>
      </c>
      <c r="E5" s="33" t="s">
        <v>97</v>
      </c>
      <c r="I5" s="4" t="s">
        <v>100</v>
      </c>
    </row>
    <row r="6" spans="1:9" ht="93.75" x14ac:dyDescent="0.4">
      <c r="A6" s="29"/>
      <c r="B6" s="147">
        <v>1</v>
      </c>
      <c r="C6" s="145" t="s">
        <v>289</v>
      </c>
      <c r="D6" s="145" t="s">
        <v>100</v>
      </c>
      <c r="E6" s="148"/>
      <c r="I6" s="4" t="s">
        <v>99</v>
      </c>
    </row>
    <row r="7" spans="1:9" ht="56.25" x14ac:dyDescent="0.4">
      <c r="A7" s="29"/>
      <c r="B7" s="138">
        <v>2</v>
      </c>
      <c r="C7" s="77" t="s">
        <v>290</v>
      </c>
      <c r="D7" s="77" t="s">
        <v>100</v>
      </c>
      <c r="E7" s="149"/>
    </row>
    <row r="8" spans="1:9" ht="93" customHeight="1" x14ac:dyDescent="0.4">
      <c r="A8" s="29"/>
      <c r="B8" s="138">
        <v>3</v>
      </c>
      <c r="C8" s="77" t="s">
        <v>291</v>
      </c>
      <c r="D8" s="77" t="s">
        <v>100</v>
      </c>
      <c r="E8" s="149"/>
    </row>
    <row r="9" spans="1:9" ht="18.75" x14ac:dyDescent="0.4">
      <c r="A9" s="29"/>
      <c r="B9" s="138">
        <v>4</v>
      </c>
      <c r="C9" s="77" t="s">
        <v>4</v>
      </c>
      <c r="D9" s="77" t="s">
        <v>100</v>
      </c>
      <c r="E9" s="149"/>
    </row>
    <row r="10" spans="1:9" ht="18.75" x14ac:dyDescent="0.4">
      <c r="A10" s="29"/>
      <c r="B10" s="138">
        <v>5</v>
      </c>
      <c r="C10" s="77" t="s">
        <v>5</v>
      </c>
      <c r="D10" s="77" t="s">
        <v>99</v>
      </c>
      <c r="E10" s="149"/>
    </row>
    <row r="11" spans="1:9" ht="32.450000000000003" customHeight="1" x14ac:dyDescent="0.4">
      <c r="A11" s="29"/>
      <c r="B11" s="138">
        <v>6</v>
      </c>
      <c r="C11" s="77" t="s">
        <v>292</v>
      </c>
      <c r="D11" s="77" t="s">
        <v>100</v>
      </c>
      <c r="E11" s="149"/>
    </row>
    <row r="12" spans="1:9" ht="18.75" hidden="1" x14ac:dyDescent="0.4">
      <c r="A12" s="29"/>
      <c r="B12" s="138">
        <v>7</v>
      </c>
      <c r="C12" s="77"/>
      <c r="D12" s="77" t="s">
        <v>99</v>
      </c>
      <c r="E12" s="149"/>
    </row>
    <row r="13" spans="1:9" ht="37.5" x14ac:dyDescent="0.4">
      <c r="A13" s="29"/>
      <c r="B13" s="138">
        <v>8</v>
      </c>
      <c r="C13" s="77" t="s">
        <v>293</v>
      </c>
      <c r="D13" s="77" t="s">
        <v>100</v>
      </c>
      <c r="E13" s="149"/>
    </row>
    <row r="14" spans="1:9" ht="56.25" x14ac:dyDescent="0.4">
      <c r="A14" s="29"/>
      <c r="B14" s="138">
        <v>9</v>
      </c>
      <c r="C14" s="77" t="s">
        <v>294</v>
      </c>
      <c r="D14" s="77" t="s">
        <v>100</v>
      </c>
      <c r="E14" s="149"/>
    </row>
    <row r="15" spans="1:9" ht="56.25" x14ac:dyDescent="0.4">
      <c r="A15" s="29"/>
      <c r="B15" s="138">
        <v>10</v>
      </c>
      <c r="C15" s="77" t="s">
        <v>295</v>
      </c>
      <c r="D15" s="77" t="s">
        <v>100</v>
      </c>
      <c r="E15" s="149"/>
    </row>
    <row r="16" spans="1:9" ht="93.75" x14ac:dyDescent="0.4">
      <c r="A16" s="29"/>
      <c r="B16" s="138">
        <v>11</v>
      </c>
      <c r="C16" s="77" t="s">
        <v>296</v>
      </c>
      <c r="D16" s="77" t="s">
        <v>100</v>
      </c>
      <c r="E16" s="149"/>
    </row>
    <row r="17" spans="1:5" ht="56.25" x14ac:dyDescent="0.4">
      <c r="A17" s="29"/>
      <c r="B17" s="138">
        <v>12</v>
      </c>
      <c r="C17" s="77" t="s">
        <v>297</v>
      </c>
      <c r="D17" s="77" t="s">
        <v>100</v>
      </c>
      <c r="E17" s="149"/>
    </row>
    <row r="18" spans="1:5" ht="21" customHeight="1" x14ac:dyDescent="0.4">
      <c r="A18" s="29"/>
      <c r="B18" s="138">
        <v>13</v>
      </c>
      <c r="C18" s="77" t="s">
        <v>298</v>
      </c>
      <c r="D18" s="77" t="s">
        <v>100</v>
      </c>
      <c r="E18" s="149"/>
    </row>
    <row r="19" spans="1:5" ht="37.5" x14ac:dyDescent="0.4">
      <c r="A19" s="29"/>
      <c r="B19" s="138">
        <v>14</v>
      </c>
      <c r="C19" s="77" t="s">
        <v>299</v>
      </c>
      <c r="D19" s="77" t="s">
        <v>99</v>
      </c>
      <c r="E19" s="149"/>
    </row>
    <row r="20" spans="1:5" ht="60" customHeight="1" x14ac:dyDescent="0.4">
      <c r="A20" s="29"/>
      <c r="B20" s="138">
        <v>15</v>
      </c>
      <c r="C20" s="77" t="s">
        <v>300</v>
      </c>
      <c r="D20" s="77" t="s">
        <v>100</v>
      </c>
      <c r="E20" s="149"/>
    </row>
    <row r="21" spans="1:5" ht="56.25" x14ac:dyDescent="0.4">
      <c r="A21" s="29"/>
      <c r="B21" s="138">
        <v>16</v>
      </c>
      <c r="C21" s="77" t="s">
        <v>301</v>
      </c>
      <c r="D21" s="77" t="s">
        <v>100</v>
      </c>
      <c r="E21" s="149"/>
    </row>
    <row r="22" spans="1:5" ht="57" thickBot="1" x14ac:dyDescent="0.45">
      <c r="A22" s="29"/>
      <c r="B22" s="34">
        <v>17</v>
      </c>
      <c r="C22" s="35" t="s">
        <v>302</v>
      </c>
      <c r="D22" s="35" t="s">
        <v>100</v>
      </c>
      <c r="E22" s="36"/>
    </row>
    <row r="23" spans="1:5" ht="34.15" customHeight="1" thickBot="1" x14ac:dyDescent="0.45">
      <c r="A23" s="29"/>
      <c r="B23" s="31" t="s">
        <v>98</v>
      </c>
      <c r="C23" s="32" t="s">
        <v>2</v>
      </c>
      <c r="D23" s="32" t="s">
        <v>3</v>
      </c>
      <c r="E23" s="33" t="s">
        <v>97</v>
      </c>
    </row>
    <row r="24" spans="1:5" ht="37.5" x14ac:dyDescent="0.4">
      <c r="A24" s="29"/>
      <c r="B24" s="150">
        <v>18</v>
      </c>
      <c r="C24" s="146" t="s">
        <v>303</v>
      </c>
      <c r="D24" s="146" t="s">
        <v>100</v>
      </c>
      <c r="E24" s="151"/>
    </row>
    <row r="25" spans="1:5" ht="37.5" x14ac:dyDescent="0.4">
      <c r="A25" s="29"/>
      <c r="B25" s="138">
        <v>19</v>
      </c>
      <c r="C25" s="77" t="s">
        <v>304</v>
      </c>
      <c r="D25" s="77" t="s">
        <v>99</v>
      </c>
      <c r="E25" s="149"/>
    </row>
    <row r="26" spans="1:5" ht="37.5" x14ac:dyDescent="0.4">
      <c r="A26" s="29"/>
      <c r="B26" s="138">
        <v>20</v>
      </c>
      <c r="C26" s="77" t="s">
        <v>6</v>
      </c>
      <c r="D26" s="77" t="s">
        <v>100</v>
      </c>
      <c r="E26" s="149"/>
    </row>
    <row r="27" spans="1:5" ht="56.25" x14ac:dyDescent="0.4">
      <c r="A27" s="29"/>
      <c r="B27" s="138">
        <v>21</v>
      </c>
      <c r="C27" s="77" t="s">
        <v>305</v>
      </c>
      <c r="D27" s="77" t="s">
        <v>99</v>
      </c>
      <c r="E27" s="149"/>
    </row>
    <row r="28" spans="1:5" ht="56.25" x14ac:dyDescent="0.4">
      <c r="A28" s="29"/>
      <c r="B28" s="138">
        <v>22</v>
      </c>
      <c r="C28" s="77" t="s">
        <v>306</v>
      </c>
      <c r="D28" s="77" t="s">
        <v>99</v>
      </c>
      <c r="E28" s="149"/>
    </row>
    <row r="29" spans="1:5" ht="37.5" x14ac:dyDescent="0.4">
      <c r="A29" s="29"/>
      <c r="B29" s="138">
        <v>23</v>
      </c>
      <c r="C29" s="77" t="s">
        <v>307</v>
      </c>
      <c r="D29" s="77" t="s">
        <v>99</v>
      </c>
      <c r="E29" s="149"/>
    </row>
    <row r="30" spans="1:5" ht="27" customHeight="1" x14ac:dyDescent="0.4">
      <c r="A30" s="29"/>
      <c r="B30" s="138">
        <v>24</v>
      </c>
      <c r="C30" s="77" t="s">
        <v>308</v>
      </c>
      <c r="D30" s="77" t="s">
        <v>100</v>
      </c>
      <c r="E30" s="149"/>
    </row>
    <row r="31" spans="1:5" ht="37.5" x14ac:dyDescent="0.4">
      <c r="A31" s="29"/>
      <c r="B31" s="138">
        <v>25</v>
      </c>
      <c r="C31" s="77" t="s">
        <v>7</v>
      </c>
      <c r="D31" s="77" t="s">
        <v>99</v>
      </c>
      <c r="E31" s="149"/>
    </row>
    <row r="32" spans="1:5" ht="18.75" x14ac:dyDescent="0.4">
      <c r="A32" s="29"/>
      <c r="B32" s="138">
        <v>26</v>
      </c>
      <c r="C32" s="77" t="s">
        <v>8</v>
      </c>
      <c r="D32" s="77" t="s">
        <v>99</v>
      </c>
      <c r="E32" s="149"/>
    </row>
    <row r="33" spans="1:5" ht="37.5" x14ac:dyDescent="0.4">
      <c r="A33" s="29"/>
      <c r="B33" s="138">
        <v>27</v>
      </c>
      <c r="C33" s="77" t="s">
        <v>9</v>
      </c>
      <c r="D33" s="77" t="s">
        <v>100</v>
      </c>
      <c r="E33" s="149"/>
    </row>
    <row r="34" spans="1:5" ht="18.75" x14ac:dyDescent="0.4">
      <c r="A34" s="29"/>
      <c r="B34" s="138">
        <v>28</v>
      </c>
      <c r="C34" s="77" t="s">
        <v>309</v>
      </c>
      <c r="D34" s="77" t="s">
        <v>100</v>
      </c>
      <c r="E34" s="149"/>
    </row>
    <row r="35" spans="1:5" ht="56.25" x14ac:dyDescent="0.4">
      <c r="A35" s="29"/>
      <c r="B35" s="138">
        <v>29</v>
      </c>
      <c r="C35" s="77" t="s">
        <v>310</v>
      </c>
      <c r="D35" s="77" t="s">
        <v>100</v>
      </c>
      <c r="E35" s="149"/>
    </row>
    <row r="36" spans="1:5" ht="37.5" x14ac:dyDescent="0.4">
      <c r="A36" s="29"/>
      <c r="B36" s="138">
        <v>30</v>
      </c>
      <c r="C36" s="77" t="s">
        <v>10</v>
      </c>
      <c r="D36" s="77" t="s">
        <v>100</v>
      </c>
      <c r="E36" s="149"/>
    </row>
    <row r="37" spans="1:5" ht="81" customHeight="1" thickBot="1" x14ac:dyDescent="0.45">
      <c r="A37" s="29"/>
      <c r="B37" s="152">
        <v>31</v>
      </c>
      <c r="C37" s="153" t="s">
        <v>311</v>
      </c>
      <c r="D37" s="153" t="s">
        <v>100</v>
      </c>
      <c r="E37" s="154"/>
    </row>
    <row r="38" spans="1:5" ht="48.6" customHeight="1" x14ac:dyDescent="0.4">
      <c r="A38" s="29"/>
      <c r="B38" s="37"/>
      <c r="C38" s="37"/>
      <c r="D38" s="37"/>
      <c r="E38" s="29"/>
    </row>
    <row r="39" spans="1:5" ht="18.75" x14ac:dyDescent="0.4">
      <c r="A39" s="29"/>
      <c r="B39" s="37"/>
      <c r="C39" s="26" t="s">
        <v>101</v>
      </c>
      <c r="D39" s="37"/>
      <c r="E39" s="29"/>
    </row>
    <row r="40" spans="1:5" ht="18.75" x14ac:dyDescent="0.4">
      <c r="A40" s="29"/>
      <c r="B40" s="24"/>
      <c r="C40" s="38" t="str">
        <f>+Data!C6</f>
        <v xml:space="preserve">अधिकारी / कर्मचाऱ्‍याचे नाव :- </v>
      </c>
      <c r="D40" s="248" t="str">
        <f>+Data!D6</f>
        <v xml:space="preserve"> श्री. प्रमोद महादेव पुरी,</v>
      </c>
      <c r="E40" s="248"/>
    </row>
    <row r="41" spans="1:5" ht="18.75" x14ac:dyDescent="0.4">
      <c r="A41" s="29"/>
      <c r="B41" s="24"/>
      <c r="C41" s="26" t="str">
        <f>+Data!C7</f>
        <v xml:space="preserve"> पदनाम :- </v>
      </c>
      <c r="D41" s="248" t="str">
        <f>+Data!D7</f>
        <v xml:space="preserve"> वरिष्ठ लिपीक,</v>
      </c>
      <c r="E41" s="248"/>
    </row>
    <row r="42" spans="1:5" ht="39.6" customHeight="1" x14ac:dyDescent="0.4">
      <c r="A42" s="29"/>
      <c r="B42" s="24"/>
      <c r="C42" s="26" t="str">
        <f>+Data!C9</f>
        <v>कार्यालयाचे नाव</v>
      </c>
      <c r="D42" s="275" t="str">
        <f>+Data!D9</f>
        <v xml:space="preserve"> अधीक्षक अभियंता, दक्षता व गुण नियंत्रण मंडळ,अमरावती.</v>
      </c>
      <c r="E42" s="275"/>
    </row>
    <row r="43" spans="1:5" ht="38.25" customHeight="1" x14ac:dyDescent="0.25">
      <c r="A43" s="274" t="s">
        <v>349</v>
      </c>
      <c r="B43" s="274"/>
      <c r="C43" s="274"/>
      <c r="D43" s="274"/>
      <c r="E43" s="274"/>
    </row>
    <row r="44" spans="1:5" x14ac:dyDescent="0.25">
      <c r="C44" s="1"/>
      <c r="D44" s="1"/>
    </row>
    <row r="45" spans="1:5" ht="18" x14ac:dyDescent="0.25">
      <c r="B45" s="2"/>
      <c r="C45" s="1"/>
      <c r="D45" s="1"/>
    </row>
  </sheetData>
  <mergeCells count="6">
    <mergeCell ref="B2:E2"/>
    <mergeCell ref="B1:E1"/>
    <mergeCell ref="A43:E43"/>
    <mergeCell ref="D40:E40"/>
    <mergeCell ref="D41:E41"/>
    <mergeCell ref="D42:E42"/>
  </mergeCells>
  <dataValidations count="1">
    <dataValidation type="list" allowBlank="1" showInputMessage="1" showErrorMessage="1" sqref="D6:D22 D24:D38" xr:uid="{00000000-0002-0000-0200-000000000000}">
      <formula1>$I$5:$I$6</formula1>
    </dataValidation>
  </dataValidations>
  <pageMargins left="0.70866141732283472" right="0.31496062992125984" top="0.15748031496062992" bottom="0.15748031496062992" header="0" footer="0"/>
  <pageSetup paperSize="9" scale="85" orientation="portrait" r:id="rId1"/>
  <rowBreaks count="1" manualBreakCount="1">
    <brk id="2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M46"/>
  <sheetViews>
    <sheetView view="pageBreakPreview" topLeftCell="A4" zoomScale="98" zoomScaleNormal="100" zoomScaleSheetLayoutView="98" workbookViewId="0">
      <selection activeCell="D11" sqref="D11"/>
    </sheetView>
  </sheetViews>
  <sheetFormatPr defaultColWidth="9.140625" defaultRowHeight="18" x14ac:dyDescent="0.4"/>
  <cols>
    <col min="1" max="1" width="1.7109375" style="6" customWidth="1"/>
    <col min="2" max="2" width="5.28515625" style="6" customWidth="1"/>
    <col min="3" max="3" width="51.28515625" style="6" customWidth="1"/>
    <col min="4" max="4" width="16.85546875" style="6" customWidth="1"/>
    <col min="5" max="5" width="23.28515625" style="6" customWidth="1"/>
    <col min="6" max="16384" width="9.140625" style="6"/>
  </cols>
  <sheetData>
    <row r="1" spans="2:11" ht="18.75" x14ac:dyDescent="0.4">
      <c r="B1" s="273" t="s">
        <v>102</v>
      </c>
      <c r="C1" s="273"/>
      <c r="D1" s="273"/>
      <c r="E1" s="273"/>
    </row>
    <row r="2" spans="2:11" ht="39" customHeight="1" x14ac:dyDescent="0.4">
      <c r="B2" s="276" t="s">
        <v>409</v>
      </c>
      <c r="C2" s="276"/>
      <c r="D2" s="276"/>
      <c r="E2" s="276"/>
    </row>
    <row r="3" spans="2:11" ht="22.9" customHeight="1" x14ac:dyDescent="0.4">
      <c r="B3" s="277" t="s">
        <v>41</v>
      </c>
      <c r="C3" s="277"/>
      <c r="D3" s="277"/>
      <c r="E3" s="277"/>
    </row>
    <row r="4" spans="2:11" ht="13.9" customHeight="1" x14ac:dyDescent="0.4">
      <c r="B4" s="29"/>
      <c r="C4" s="29"/>
      <c r="D4" s="29"/>
      <c r="E4" s="29"/>
    </row>
    <row r="5" spans="2:11" ht="40.15" customHeight="1" x14ac:dyDescent="0.4">
      <c r="B5" s="169">
        <v>1</v>
      </c>
      <c r="C5" s="166" t="s">
        <v>42</v>
      </c>
      <c r="D5" s="282" t="str">
        <f>+Data!D6&amp;Data!D5&amp;Data!D7</f>
        <v xml:space="preserve"> श्री. प्रमोद महादेव पुरी,,  वरिष्ठ लिपीक,</v>
      </c>
      <c r="E5" s="283"/>
    </row>
    <row r="6" spans="2:11" ht="37.15" customHeight="1" x14ac:dyDescent="0.4">
      <c r="B6" s="170">
        <v>2</v>
      </c>
      <c r="C6" s="40" t="s">
        <v>43</v>
      </c>
      <c r="D6" s="286" t="str">
        <f>+Data!D9</f>
        <v xml:space="preserve"> अधीक्षक अभियंता, दक्षता व गुण नियंत्रण मंडळ,अमरावती.</v>
      </c>
      <c r="E6" s="287"/>
    </row>
    <row r="7" spans="2:11" ht="81.75" customHeight="1" x14ac:dyDescent="0.4">
      <c r="B7" s="171">
        <v>3</v>
      </c>
      <c r="C7" s="41" t="s">
        <v>106</v>
      </c>
      <c r="D7" s="278" t="str">
        <f>+Data!C11&amp;Data!D11&amp;Data!C12&amp;Data!D12&amp;Data!C13&amp;Data!D13&amp;Data!C14&amp;Data!D14&amp;Data!C15&amp;Data!D15&amp;Data!C16&amp;Data!D16</f>
        <v>मुळ वेतन रूपये 50400/- ग्रेड पे रूपये 0/- महागाई भत्ता रूपये 29232- घरभाडे रूपये 10080/- पुरकभत्ता रूपये120 /- वाहन भत्ता  रूपये 1350/-</v>
      </c>
      <c r="E7" s="279"/>
    </row>
    <row r="8" spans="2:11" ht="35.450000000000003" customHeight="1" x14ac:dyDescent="0.4">
      <c r="B8" s="171">
        <v>4</v>
      </c>
      <c r="C8" s="168" t="s">
        <v>104</v>
      </c>
      <c r="D8" s="278" t="str">
        <f>+Data!D8</f>
        <v xml:space="preserve"> अधीक्षक अभियंता, दक्षता व गुण नियंत्रण मंडळ,अमरावती.</v>
      </c>
      <c r="E8" s="279"/>
    </row>
    <row r="9" spans="2:11" ht="18.75" x14ac:dyDescent="0.4">
      <c r="B9" s="170">
        <v>5</v>
      </c>
      <c r="C9" s="40" t="s">
        <v>105</v>
      </c>
      <c r="D9" s="167" t="str">
        <f>+Data!D10</f>
        <v xml:space="preserve"> कठोरा नाका,अमरावती.</v>
      </c>
      <c r="E9" s="43"/>
    </row>
    <row r="10" spans="2:11" ht="18.75" x14ac:dyDescent="0.4">
      <c r="B10" s="170">
        <v>6</v>
      </c>
      <c r="C10" s="40" t="s">
        <v>162</v>
      </c>
      <c r="D10" s="42" t="str">
        <f>+Data!D24</f>
        <v xml:space="preserve">  रेखा प्रमोद पुरी, </v>
      </c>
      <c r="E10" s="43"/>
    </row>
    <row r="11" spans="2:11" ht="18.75" x14ac:dyDescent="0.4">
      <c r="B11" s="170"/>
      <c r="C11" s="40" t="s">
        <v>119</v>
      </c>
      <c r="D11" s="167" t="s">
        <v>92</v>
      </c>
      <c r="E11" s="43"/>
      <c r="H11" s="6" t="s">
        <v>114</v>
      </c>
      <c r="J11" s="6" t="s">
        <v>137</v>
      </c>
      <c r="K11" s="6" t="s">
        <v>121</v>
      </c>
    </row>
    <row r="12" spans="2:11" ht="18.75" x14ac:dyDescent="0.4">
      <c r="B12" s="170"/>
      <c r="C12" s="40" t="s">
        <v>120</v>
      </c>
      <c r="D12" s="42"/>
      <c r="E12" s="43"/>
      <c r="H12" s="6" t="s">
        <v>92</v>
      </c>
    </row>
    <row r="13" spans="2:11" ht="18.75" x14ac:dyDescent="0.4">
      <c r="B13" s="170">
        <v>7</v>
      </c>
      <c r="C13" s="40" t="s">
        <v>44</v>
      </c>
      <c r="D13" s="42" t="s">
        <v>45</v>
      </c>
      <c r="E13" s="43"/>
      <c r="H13" s="6" t="s">
        <v>115</v>
      </c>
    </row>
    <row r="14" spans="2:11" ht="21.6" customHeight="1" x14ac:dyDescent="0.4">
      <c r="B14" s="170">
        <v>8</v>
      </c>
      <c r="C14" s="40" t="s">
        <v>46</v>
      </c>
      <c r="D14" s="44" t="str">
        <f>+J11&amp;Data!D17&amp;'परीशिष्ट -एक'!K11&amp;Data!D18</f>
        <v xml:space="preserve"> दिनांक  01.06.2026 ते  05.06.2026</v>
      </c>
      <c r="E14" s="43"/>
      <c r="H14" s="6" t="s">
        <v>116</v>
      </c>
    </row>
    <row r="15" spans="2:11" ht="37.15" customHeight="1" x14ac:dyDescent="0.4">
      <c r="B15" s="170"/>
      <c r="C15" s="40"/>
      <c r="D15" s="284" t="str">
        <f>+Data!D21</f>
        <v>CX descent with prolapsed uterus</v>
      </c>
      <c r="E15" s="285"/>
      <c r="H15" s="6" t="s">
        <v>284</v>
      </c>
    </row>
    <row r="16" spans="2:11" ht="18.75" x14ac:dyDescent="0.4">
      <c r="B16" s="170">
        <v>9</v>
      </c>
      <c r="C16" s="40" t="s">
        <v>47</v>
      </c>
      <c r="D16" s="121">
        <f>+'परीशिष्ट पाच'!F37</f>
        <v>62476</v>
      </c>
      <c r="E16" s="43"/>
      <c r="H16" s="6" t="s">
        <v>117</v>
      </c>
    </row>
    <row r="17" spans="2:13" ht="18.75" x14ac:dyDescent="0.4">
      <c r="B17" s="39"/>
      <c r="C17" s="40" t="s">
        <v>48</v>
      </c>
      <c r="D17" s="42"/>
      <c r="E17" s="43"/>
      <c r="H17" s="6" t="s">
        <v>118</v>
      </c>
    </row>
    <row r="18" spans="2:13" ht="18.75" x14ac:dyDescent="0.4">
      <c r="B18" s="280" t="s">
        <v>49</v>
      </c>
      <c r="C18" s="281"/>
      <c r="D18" s="42"/>
      <c r="E18" s="43"/>
    </row>
    <row r="19" spans="2:13" ht="43.15" customHeight="1" x14ac:dyDescent="0.4">
      <c r="B19" s="39"/>
      <c r="C19" s="45" t="s">
        <v>50</v>
      </c>
      <c r="D19" s="278" t="str">
        <f>+Data!D19&amp;Data!D20</f>
        <v xml:space="preserve"> Dr. Anubhuti Metkar,  Icchhamani,Hospital,</v>
      </c>
      <c r="E19" s="279"/>
      <c r="G19" s="6" t="s">
        <v>320</v>
      </c>
    </row>
    <row r="20" spans="2:13" ht="37.5" x14ac:dyDescent="0.4">
      <c r="B20" s="39"/>
      <c r="C20" s="46" t="s">
        <v>51</v>
      </c>
      <c r="D20" s="47" t="str">
        <f>+H21</f>
        <v xml:space="preserve"> प्रथम </v>
      </c>
      <c r="E20" s="43"/>
      <c r="M20" s="4" t="s">
        <v>100</v>
      </c>
    </row>
    <row r="21" spans="2:13" ht="40.9" customHeight="1" x14ac:dyDescent="0.4">
      <c r="B21" s="39"/>
      <c r="C21" s="46" t="s">
        <v>52</v>
      </c>
      <c r="D21" s="101" t="s">
        <v>23</v>
      </c>
      <c r="E21" s="43"/>
      <c r="H21" s="6" t="s">
        <v>316</v>
      </c>
      <c r="M21" s="4" t="s">
        <v>99</v>
      </c>
    </row>
    <row r="22" spans="2:13" ht="23.45" customHeight="1" x14ac:dyDescent="0.4">
      <c r="B22" s="39"/>
      <c r="C22" s="46" t="s">
        <v>350</v>
      </c>
      <c r="D22" s="48" t="s">
        <v>99</v>
      </c>
      <c r="E22" s="43"/>
    </row>
    <row r="23" spans="2:13" ht="21" customHeight="1" x14ac:dyDescent="0.4">
      <c r="B23" s="39"/>
      <c r="C23" s="46" t="s">
        <v>53</v>
      </c>
      <c r="D23" s="42"/>
      <c r="E23" s="43"/>
      <c r="H23" s="6" t="s">
        <v>317</v>
      </c>
    </row>
    <row r="24" spans="2:13" ht="39.6" customHeight="1" x14ac:dyDescent="0.4">
      <c r="B24" s="39"/>
      <c r="C24" s="46" t="s">
        <v>54</v>
      </c>
      <c r="D24" s="42"/>
      <c r="E24" s="43"/>
    </row>
    <row r="25" spans="2:13" ht="37.5" x14ac:dyDescent="0.4">
      <c r="B25" s="39"/>
      <c r="C25" s="46" t="s">
        <v>55</v>
      </c>
      <c r="D25" s="48" t="s">
        <v>100</v>
      </c>
      <c r="E25" s="43"/>
    </row>
    <row r="26" spans="2:13" ht="22.15" customHeight="1" x14ac:dyDescent="0.4">
      <c r="B26" s="39"/>
      <c r="C26" s="46" t="s">
        <v>56</v>
      </c>
      <c r="D26" s="42"/>
      <c r="E26" s="43"/>
    </row>
    <row r="27" spans="2:13" ht="58.9" customHeight="1" x14ac:dyDescent="0.4">
      <c r="B27" s="49"/>
      <c r="C27" s="50" t="s">
        <v>57</v>
      </c>
      <c r="D27" s="51"/>
      <c r="E27" s="52"/>
    </row>
    <row r="28" spans="2:13" ht="39.6" customHeight="1" x14ac:dyDescent="0.4">
      <c r="B28" s="39"/>
      <c r="C28" s="46" t="s">
        <v>351</v>
      </c>
      <c r="D28" s="42"/>
      <c r="E28" s="43"/>
    </row>
    <row r="29" spans="2:13" ht="37.5" x14ac:dyDescent="0.4">
      <c r="B29" s="39"/>
      <c r="C29" s="46" t="s">
        <v>318</v>
      </c>
      <c r="D29" s="48" t="s">
        <v>100</v>
      </c>
      <c r="E29" s="43"/>
    </row>
    <row r="30" spans="2:13" ht="75" x14ac:dyDescent="0.4">
      <c r="B30" s="39"/>
      <c r="C30" s="46" t="s">
        <v>58</v>
      </c>
      <c r="D30" s="42"/>
      <c r="E30" s="43"/>
    </row>
    <row r="31" spans="2:13" ht="56.25" x14ac:dyDescent="0.4">
      <c r="B31" s="39"/>
      <c r="C31" s="46" t="s">
        <v>59</v>
      </c>
      <c r="D31" s="42"/>
      <c r="E31" s="43"/>
    </row>
    <row r="32" spans="2:13" ht="56.25" x14ac:dyDescent="0.4">
      <c r="B32" s="39"/>
      <c r="C32" s="46" t="s">
        <v>60</v>
      </c>
      <c r="D32" s="42"/>
      <c r="E32" s="43"/>
    </row>
    <row r="33" spans="2:5" ht="57.6" customHeight="1" x14ac:dyDescent="0.4">
      <c r="B33" s="39"/>
      <c r="C33" s="46" t="s">
        <v>335</v>
      </c>
      <c r="D33" s="42"/>
      <c r="E33" s="43"/>
    </row>
    <row r="34" spans="2:5" ht="42" customHeight="1" x14ac:dyDescent="0.4">
      <c r="B34" s="39"/>
      <c r="C34" s="46" t="s">
        <v>336</v>
      </c>
      <c r="D34" s="42"/>
      <c r="E34" s="43"/>
    </row>
    <row r="35" spans="2:5" ht="21" customHeight="1" x14ac:dyDescent="0.4">
      <c r="B35" s="39">
        <v>10</v>
      </c>
      <c r="C35" s="46" t="s">
        <v>61</v>
      </c>
      <c r="D35" s="53">
        <f>+'वैद्यकीय खर्चाची परिगणना'!H14</f>
        <v>62475.66</v>
      </c>
      <c r="E35" s="43"/>
    </row>
    <row r="36" spans="2:5" ht="21" customHeight="1" x14ac:dyDescent="0.4">
      <c r="B36" s="39">
        <v>11</v>
      </c>
      <c r="C36" s="46" t="s">
        <v>62</v>
      </c>
      <c r="D36" s="48" t="s">
        <v>100</v>
      </c>
      <c r="E36" s="43"/>
    </row>
    <row r="37" spans="2:5" ht="78" customHeight="1" x14ac:dyDescent="0.4">
      <c r="B37" s="54">
        <v>12</v>
      </c>
      <c r="C37" s="55" t="s">
        <v>321</v>
      </c>
      <c r="D37" s="56" t="s">
        <v>23</v>
      </c>
      <c r="E37" s="57"/>
    </row>
    <row r="38" spans="2:5" ht="42" customHeight="1" x14ac:dyDescent="0.4">
      <c r="B38" s="249" t="s">
        <v>63</v>
      </c>
      <c r="C38" s="249"/>
      <c r="D38" s="249"/>
      <c r="E38" s="249"/>
    </row>
    <row r="39" spans="2:5" ht="40.5" customHeight="1" x14ac:dyDescent="0.4">
      <c r="B39" s="251" t="s">
        <v>64</v>
      </c>
      <c r="C39" s="251"/>
      <c r="D39" s="251"/>
      <c r="E39" s="251"/>
    </row>
    <row r="40" spans="2:5" ht="45" customHeight="1" x14ac:dyDescent="0.4">
      <c r="B40" s="37"/>
      <c r="C40" s="37"/>
      <c r="D40" s="37"/>
      <c r="E40" s="29"/>
    </row>
    <row r="41" spans="2:5" ht="18.75" x14ac:dyDescent="0.4">
      <c r="B41" s="37"/>
      <c r="C41" s="26" t="s">
        <v>101</v>
      </c>
      <c r="D41" s="37"/>
      <c r="E41" s="29"/>
    </row>
    <row r="42" spans="2:5" ht="18.75" x14ac:dyDescent="0.4">
      <c r="B42" s="24"/>
      <c r="C42" s="38" t="str">
        <f>+Data!C6</f>
        <v xml:space="preserve">अधिकारी / कर्मचाऱ्‍याचे नाव :- </v>
      </c>
      <c r="D42" s="248" t="str">
        <f>+Data!D6</f>
        <v xml:space="preserve"> श्री. प्रमोद महादेव पुरी,</v>
      </c>
      <c r="E42" s="248"/>
    </row>
    <row r="43" spans="2:5" ht="18.75" x14ac:dyDescent="0.4">
      <c r="B43" s="24"/>
      <c r="C43" s="26" t="str">
        <f>+Data!C7</f>
        <v xml:space="preserve"> पदनाम :- </v>
      </c>
      <c r="D43" s="248" t="str">
        <f>+Data!D7</f>
        <v xml:space="preserve"> वरिष्ठ लिपीक,</v>
      </c>
      <c r="E43" s="248"/>
    </row>
    <row r="44" spans="2:5" ht="37.9" customHeight="1" x14ac:dyDescent="0.4">
      <c r="B44" s="24"/>
      <c r="C44" s="26" t="str">
        <f>+Data!C9</f>
        <v>कार्यालयाचे नाव</v>
      </c>
      <c r="D44" s="275" t="str">
        <f>+Data!D9</f>
        <v xml:space="preserve"> अधीक्षक अभियंता, दक्षता व गुण नियंत्रण मंडळ,अमरावती.</v>
      </c>
      <c r="E44" s="275"/>
    </row>
    <row r="45" spans="2:5" x14ac:dyDescent="0.4">
      <c r="C45" s="8"/>
      <c r="D45" s="8"/>
    </row>
    <row r="46" spans="2:5" x14ac:dyDescent="0.4">
      <c r="B46" s="8"/>
      <c r="C46" s="8"/>
      <c r="D46" s="8"/>
    </row>
  </sheetData>
  <mergeCells count="15">
    <mergeCell ref="B1:E1"/>
    <mergeCell ref="B2:E2"/>
    <mergeCell ref="D42:E42"/>
    <mergeCell ref="D43:E43"/>
    <mergeCell ref="D44:E44"/>
    <mergeCell ref="B3:E3"/>
    <mergeCell ref="B38:E38"/>
    <mergeCell ref="B39:E39"/>
    <mergeCell ref="D7:E7"/>
    <mergeCell ref="D8:E8"/>
    <mergeCell ref="B18:C18"/>
    <mergeCell ref="D19:E19"/>
    <mergeCell ref="D5:E5"/>
    <mergeCell ref="D15:E15"/>
    <mergeCell ref="D6:E6"/>
  </mergeCells>
  <dataValidations count="3">
    <dataValidation type="list" allowBlank="1" showInputMessage="1" showErrorMessage="1" sqref="D40" xr:uid="{00000000-0002-0000-0300-000000000000}">
      <formula1>$D$6:$D$6</formula1>
    </dataValidation>
    <dataValidation type="list" allowBlank="1" showInputMessage="1" showErrorMessage="1" sqref="D11" xr:uid="{00000000-0002-0000-0300-000001000000}">
      <formula1>$H$11:$H$18</formula1>
    </dataValidation>
    <dataValidation type="list" allowBlank="1" showInputMessage="1" showErrorMessage="1" sqref="D36 D25 D29 D22" xr:uid="{00000000-0002-0000-0300-000002000000}">
      <formula1>$M$20:$M$22</formula1>
    </dataValidation>
  </dataValidations>
  <pageMargins left="0.51181102362204722" right="0.11811023622047245" top="0.15748031496062992" bottom="0.15748031496062992" header="0" footer="0"/>
  <pageSetup paperSize="9" scale="95" orientation="portrait" r:id="rId1"/>
  <rowBreaks count="1" manualBreakCount="1">
    <brk id="27" max="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3"/>
  <sheetViews>
    <sheetView view="pageBreakPreview" zoomScale="101" zoomScaleNormal="100" zoomScaleSheetLayoutView="101" workbookViewId="0">
      <selection activeCell="H5" sqref="H5"/>
    </sheetView>
  </sheetViews>
  <sheetFormatPr defaultColWidth="9.140625" defaultRowHeight="18" x14ac:dyDescent="0.4"/>
  <cols>
    <col min="1" max="1" width="1.42578125" style="6" customWidth="1"/>
    <col min="2" max="2" width="5.28515625" style="6" customWidth="1"/>
    <col min="3" max="3" width="26.7109375" style="6" customWidth="1"/>
    <col min="4" max="4" width="35.85546875" style="6" customWidth="1"/>
    <col min="5" max="5" width="20.5703125" style="6" customWidth="1"/>
    <col min="6" max="16384" width="9.140625" style="6"/>
  </cols>
  <sheetData>
    <row r="1" spans="1:11" ht="18.75" x14ac:dyDescent="0.4">
      <c r="A1" s="29"/>
      <c r="B1" s="273" t="s">
        <v>66</v>
      </c>
      <c r="C1" s="273"/>
      <c r="D1" s="273"/>
      <c r="E1" s="273"/>
    </row>
    <row r="2" spans="1:11" ht="18.75" x14ac:dyDescent="0.4">
      <c r="A2" s="29"/>
      <c r="B2" s="276" t="s">
        <v>67</v>
      </c>
      <c r="C2" s="276"/>
      <c r="D2" s="276"/>
      <c r="E2" s="276"/>
    </row>
    <row r="3" spans="1:11" ht="110.45" customHeight="1" x14ac:dyDescent="0.4">
      <c r="A3" s="29"/>
      <c r="B3" s="261" t="str">
        <f>+Data!H3</f>
        <v>याव्दारे असे प्रमाणित करण्यात येते की   अधीक्षक अभियंता, दक्षता व गुण नियंत्रण मंडळ,अमरावती.  येथे  वरिष्ठ लिपीक, या पदावर नोकरीस असलेल्या व  कठोरा नाका,अमरावती. या पत्यावर राहणा-या  श्री. प्रमोद महादेव पुरी, वरिष्ठ लिपीक, यांची /यांचा,पत्नी/पती/मुलगा /मुलगी /वडील /आई /बहीण /भाउ श्री./ श्रीमती. रुग्णाचे नाव   रेखा प्रमोद पुरी,  यांच्यावर /हिच्यावर  दिनांक  01.06.2026 ते  05.06.2026 पर्यन्त तातडीने उपचार करण्याची गरज असलेला रुग्ण म्हणुन  डॉक्टरचे नाव :-  Dr. Anubhuti Metkar, Kathora naka,Nagpur यांनी पुढील उपचार केले होते.</v>
      </c>
      <c r="C3" s="261"/>
      <c r="D3" s="261"/>
      <c r="E3" s="261"/>
      <c r="F3" s="8"/>
      <c r="G3" s="8"/>
      <c r="H3" s="8"/>
      <c r="I3" s="8"/>
      <c r="J3" s="8"/>
      <c r="K3" s="8"/>
    </row>
    <row r="4" spans="1:11" ht="66" customHeight="1" x14ac:dyDescent="0.4">
      <c r="A4" s="29"/>
      <c r="B4" s="24"/>
      <c r="C4" s="37" t="s">
        <v>131</v>
      </c>
      <c r="D4" s="250" t="str">
        <f>+Data!D20&amp;Data!D22&amp;I4&amp;Data!D23</f>
        <v xml:space="preserve">  Icchhamani,Hospital, Kathora naka,Nagpur, Registration No           Date                                   </v>
      </c>
      <c r="E4" s="250"/>
      <c r="F4" s="8"/>
      <c r="G4" s="8"/>
      <c r="H4" s="8"/>
      <c r="I4" s="8" t="s">
        <v>322</v>
      </c>
      <c r="J4" s="8"/>
      <c r="K4" s="8"/>
    </row>
    <row r="5" spans="1:11" ht="91.5" customHeight="1" x14ac:dyDescent="0.4">
      <c r="A5" s="29"/>
      <c r="B5" s="29"/>
      <c r="C5" s="24" t="s">
        <v>68</v>
      </c>
      <c r="D5" s="24"/>
      <c r="E5" s="24"/>
      <c r="F5" s="8"/>
      <c r="G5" s="8"/>
      <c r="H5" s="8"/>
      <c r="I5" s="8"/>
      <c r="J5" s="8"/>
      <c r="K5" s="8"/>
    </row>
    <row r="6" spans="1:11" ht="91.5" customHeight="1" x14ac:dyDescent="0.4">
      <c r="A6" s="29"/>
      <c r="B6" s="29"/>
      <c r="C6" s="24" t="s">
        <v>69</v>
      </c>
      <c r="D6" s="24"/>
      <c r="E6" s="24"/>
      <c r="F6" s="8"/>
      <c r="G6" s="8"/>
      <c r="H6" s="8"/>
      <c r="I6" s="8"/>
      <c r="J6" s="8"/>
      <c r="K6" s="8"/>
    </row>
    <row r="7" spans="1:11" ht="91.5" customHeight="1" x14ac:dyDescent="0.4">
      <c r="A7" s="29"/>
      <c r="B7" s="29"/>
      <c r="C7" s="37" t="s">
        <v>70</v>
      </c>
      <c r="D7" s="24"/>
      <c r="E7" s="24"/>
      <c r="F7" s="8"/>
      <c r="G7" s="8"/>
      <c r="H7" s="8"/>
      <c r="I7" s="8"/>
      <c r="J7" s="8"/>
      <c r="K7" s="8"/>
    </row>
    <row r="8" spans="1:11" ht="91.5" customHeight="1" x14ac:dyDescent="0.4">
      <c r="A8" s="29"/>
      <c r="B8" s="29"/>
      <c r="C8" s="24" t="s">
        <v>71</v>
      </c>
      <c r="D8" s="24"/>
      <c r="E8" s="24"/>
      <c r="F8" s="8"/>
      <c r="G8" s="8"/>
      <c r="H8" s="8"/>
      <c r="I8" s="8"/>
      <c r="J8" s="8"/>
      <c r="K8" s="8"/>
    </row>
    <row r="9" spans="1:11" ht="18.75" x14ac:dyDescent="0.4">
      <c r="A9" s="29"/>
      <c r="B9" s="29"/>
      <c r="C9" s="24" t="s">
        <v>123</v>
      </c>
      <c r="D9" s="29"/>
      <c r="E9" s="24"/>
      <c r="F9" s="8"/>
      <c r="G9" s="8"/>
      <c r="H9" s="8"/>
      <c r="I9" s="8"/>
      <c r="J9" s="8"/>
      <c r="K9" s="8"/>
    </row>
    <row r="10" spans="1:11" ht="60.6" customHeight="1" x14ac:dyDescent="0.4">
      <c r="A10" s="29"/>
      <c r="B10" s="24"/>
      <c r="C10" s="261" t="s">
        <v>122</v>
      </c>
      <c r="D10" s="261"/>
      <c r="E10" s="261"/>
      <c r="F10" s="8"/>
      <c r="G10" s="8"/>
      <c r="H10" s="8"/>
      <c r="I10" s="8"/>
      <c r="J10" s="8"/>
      <c r="K10" s="8"/>
    </row>
    <row r="11" spans="1:11" ht="18.75" x14ac:dyDescent="0.4">
      <c r="A11" s="29"/>
      <c r="B11" s="37"/>
      <c r="C11" s="37"/>
      <c r="D11" s="58" t="s">
        <v>344</v>
      </c>
      <c r="E11" s="37"/>
      <c r="F11" s="8"/>
      <c r="G11" s="8"/>
      <c r="H11" s="8"/>
      <c r="I11" s="8"/>
      <c r="J11" s="8"/>
      <c r="K11" s="8"/>
    </row>
    <row r="12" spans="1:11" ht="48.6" customHeight="1" x14ac:dyDescent="0.4">
      <c r="A12" s="29"/>
      <c r="B12" s="24"/>
      <c r="C12" s="24"/>
      <c r="D12" s="24"/>
      <c r="E12" s="24"/>
      <c r="F12" s="8"/>
      <c r="G12" s="8"/>
      <c r="H12" s="8"/>
      <c r="I12" s="8"/>
      <c r="J12" s="8"/>
      <c r="K12" s="8"/>
    </row>
    <row r="13" spans="1:11" ht="18.75" x14ac:dyDescent="0.4">
      <c r="A13" s="29"/>
      <c r="B13" s="29"/>
      <c r="C13" s="24"/>
      <c r="D13" s="29"/>
      <c r="E13" s="24"/>
      <c r="F13" s="8"/>
      <c r="G13" s="8"/>
      <c r="H13" s="8"/>
      <c r="I13" s="8"/>
      <c r="J13" s="8"/>
      <c r="K13" s="8"/>
    </row>
    <row r="14" spans="1:11" ht="18.75" x14ac:dyDescent="0.4">
      <c r="A14" s="29"/>
      <c r="B14" s="30" t="s">
        <v>345</v>
      </c>
      <c r="C14" s="24"/>
      <c r="D14" s="59" t="str">
        <f>+Data!C19&amp;Data!D19</f>
        <v xml:space="preserve"> डॉक्टरचे नाव :-  Dr. Anubhuti Metkar,</v>
      </c>
      <c r="E14" s="24"/>
      <c r="F14" s="8"/>
      <c r="G14" s="8"/>
      <c r="H14" s="8"/>
      <c r="I14" s="8"/>
      <c r="J14" s="8"/>
      <c r="K14" s="8"/>
    </row>
    <row r="15" spans="1:11" ht="18.75" x14ac:dyDescent="0.4">
      <c r="A15" s="29"/>
      <c r="B15" s="30" t="s">
        <v>72</v>
      </c>
      <c r="C15" s="24"/>
      <c r="D15" s="59" t="str">
        <f>+Data!C23&amp;Data!D23</f>
        <v xml:space="preserve">रूग्णालयाचा नोंदणी क्रमांक व दिनांक           Date                                   </v>
      </c>
      <c r="E15" s="24"/>
      <c r="F15" s="8"/>
      <c r="G15" s="8"/>
      <c r="H15" s="8"/>
      <c r="I15" s="8"/>
      <c r="J15" s="8"/>
      <c r="K15" s="8"/>
    </row>
    <row r="16" spans="1:11" ht="18.75" x14ac:dyDescent="0.4">
      <c r="A16" s="29"/>
      <c r="B16" s="30" t="s">
        <v>73</v>
      </c>
      <c r="C16" s="24"/>
      <c r="D16" s="59" t="str">
        <f>+Data!C20&amp;Data!D20</f>
        <v>रूग्णालयाचे नाव  Icchhamani,Hospital,</v>
      </c>
      <c r="E16" s="24"/>
      <c r="F16" s="8"/>
      <c r="G16" s="8"/>
      <c r="H16" s="8"/>
      <c r="I16" s="8"/>
      <c r="J16" s="8"/>
      <c r="K16" s="8"/>
    </row>
    <row r="22" spans="2:4" x14ac:dyDescent="0.4">
      <c r="C22" s="8"/>
      <c r="D22" s="8"/>
    </row>
    <row r="23" spans="2:4" x14ac:dyDescent="0.4">
      <c r="B23" s="8"/>
      <c r="C23" s="8"/>
      <c r="D23" s="8"/>
    </row>
  </sheetData>
  <mergeCells count="5">
    <mergeCell ref="C10:E10"/>
    <mergeCell ref="B1:E1"/>
    <mergeCell ref="B2:E2"/>
    <mergeCell ref="B3:E3"/>
    <mergeCell ref="D4:E4"/>
  </mergeCells>
  <dataValidations count="1">
    <dataValidation type="list" allowBlank="1" showInputMessage="1" showErrorMessage="1" sqref="D6" xr:uid="{00000000-0002-0000-0400-000000000000}">
      <formula1>$H$6:$H$10</formula1>
    </dataValidation>
  </dataValidations>
  <pageMargins left="0.70866141732283472" right="0.31496062992125984" top="0.15748031496062992" bottom="0.15748031496062992" header="0" footer="0"/>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45"/>
  <sheetViews>
    <sheetView view="pageBreakPreview" topLeftCell="A10" zoomScaleNormal="100" zoomScaleSheetLayoutView="100" workbookViewId="0">
      <selection activeCell="F29" sqref="F29"/>
    </sheetView>
  </sheetViews>
  <sheetFormatPr defaultColWidth="9.140625" defaultRowHeight="18" x14ac:dyDescent="0.4"/>
  <cols>
    <col min="1" max="1" width="2.5703125" style="6" customWidth="1"/>
    <col min="2" max="2" width="6.28515625" style="6" customWidth="1"/>
    <col min="3" max="3" width="32.28515625" style="6" customWidth="1"/>
    <col min="4" max="4" width="6.7109375" style="6" customWidth="1"/>
    <col min="5" max="5" width="21.7109375" style="6" customWidth="1"/>
    <col min="6" max="6" width="20" style="6" customWidth="1"/>
    <col min="7" max="16384" width="9.140625" style="6"/>
  </cols>
  <sheetData>
    <row r="1" spans="1:13" ht="18.75" x14ac:dyDescent="0.4">
      <c r="A1" s="29"/>
      <c r="B1" s="273" t="s">
        <v>74</v>
      </c>
      <c r="C1" s="273"/>
      <c r="D1" s="273"/>
      <c r="E1" s="273"/>
      <c r="F1" s="273"/>
    </row>
    <row r="2" spans="1:13" ht="18.75" x14ac:dyDescent="0.4">
      <c r="A2" s="29"/>
      <c r="B2" s="276" t="s">
        <v>75</v>
      </c>
      <c r="C2" s="276"/>
      <c r="D2" s="276"/>
      <c r="E2" s="276"/>
      <c r="F2" s="276"/>
    </row>
    <row r="3" spans="1:13" ht="112.9" customHeight="1" x14ac:dyDescent="0.4">
      <c r="A3" s="29"/>
      <c r="B3" s="261" t="str">
        <f>+Data!H3</f>
        <v>याव्दारे असे प्रमाणित करण्यात येते की   अधीक्षक अभियंता, दक्षता व गुण नियंत्रण मंडळ,अमरावती.  येथे  वरिष्ठ लिपीक, या पदावर नोकरीस असलेल्या व  कठोरा नाका,अमरावती. या पत्यावर राहणा-या  श्री. प्रमोद महादेव पुरी, वरिष्ठ लिपीक, यांची /यांचा,पत्नी/पती/मुलगा /मुलगी /वडील /आई /बहीण /भाउ श्री./ श्रीमती. रुग्णाचे नाव   रेखा प्रमोद पुरी,  यांच्यावर /हिच्यावर  दिनांक  01.06.2026 ते  05.06.2026 पर्यन्त तातडीने उपचार करण्याची गरज असलेला रुग्ण म्हणुन  डॉक्टरचे नाव :-  Dr. Anubhuti Metkar, Kathora naka,Nagpur यांनी पुढील उपचार केले होते.</v>
      </c>
      <c r="C3" s="261"/>
      <c r="D3" s="261"/>
      <c r="E3" s="261"/>
      <c r="F3" s="261"/>
      <c r="G3" s="8"/>
      <c r="H3" s="8"/>
      <c r="I3" s="8"/>
      <c r="J3" s="8"/>
      <c r="K3" s="8"/>
      <c r="L3" s="8"/>
    </row>
    <row r="4" spans="1:13" ht="21" customHeight="1" x14ac:dyDescent="0.4">
      <c r="A4" s="29"/>
      <c r="B4" s="24"/>
      <c r="C4" s="24" t="str">
        <f>+Data!C24</f>
        <v xml:space="preserve">रुग्णाचे नाव </v>
      </c>
      <c r="D4" s="60" t="s">
        <v>332</v>
      </c>
      <c r="E4" s="24" t="str">
        <f>+Data!D24</f>
        <v xml:space="preserve">  रेखा प्रमोद पुरी, </v>
      </c>
      <c r="F4" s="24"/>
      <c r="G4" s="8"/>
      <c r="H4" s="8"/>
      <c r="I4" s="8"/>
      <c r="J4" s="8"/>
      <c r="K4" s="8"/>
      <c r="L4" s="8"/>
    </row>
    <row r="5" spans="1:13" ht="21" customHeight="1" x14ac:dyDescent="0.4">
      <c r="A5" s="29"/>
      <c r="B5" s="29"/>
      <c r="C5" s="24" t="str">
        <f>+Data!C17</f>
        <v xml:space="preserve">रूग्णालयात दाखल केल्याची तारीख </v>
      </c>
      <c r="D5" s="60" t="s">
        <v>332</v>
      </c>
      <c r="E5" s="24" t="str">
        <f>+Data!D17</f>
        <v xml:space="preserve"> 01.06.2026</v>
      </c>
      <c r="F5" s="24"/>
      <c r="G5" s="8"/>
      <c r="H5" s="8"/>
      <c r="I5" s="8"/>
      <c r="J5" s="8"/>
      <c r="K5" s="8"/>
      <c r="L5" s="8"/>
    </row>
    <row r="6" spans="1:13" ht="21" customHeight="1" x14ac:dyDescent="0.4">
      <c r="A6" s="29"/>
      <c r="B6" s="29"/>
      <c r="C6" s="24" t="str">
        <f>+Data!C18</f>
        <v xml:space="preserve">रूग्णालयात घरी पाठविल्याची तारीख  </v>
      </c>
      <c r="D6" s="60" t="s">
        <v>332</v>
      </c>
      <c r="E6" s="24" t="str">
        <f>+Data!D18</f>
        <v xml:space="preserve"> 05.06.2026</v>
      </c>
      <c r="F6" s="24"/>
      <c r="G6" s="8"/>
      <c r="H6" s="8"/>
      <c r="I6" s="8"/>
      <c r="J6" s="8"/>
      <c r="K6" s="8"/>
      <c r="L6" s="8"/>
    </row>
    <row r="7" spans="1:13" ht="15.6" customHeight="1" thickBot="1" x14ac:dyDescent="0.45">
      <c r="A7" s="29"/>
      <c r="B7" s="29"/>
      <c r="C7" s="24" t="str">
        <f>+Data!C23</f>
        <v>रूग्णालयाचा नोंदणी क्रमांक व दिनांक</v>
      </c>
      <c r="D7" s="60" t="s">
        <v>332</v>
      </c>
      <c r="E7" s="24" t="str">
        <f>+Data!D23</f>
        <v xml:space="preserve">           Date                                   </v>
      </c>
      <c r="F7" s="24"/>
      <c r="G7" s="8"/>
      <c r="H7" s="8"/>
      <c r="I7" s="8"/>
      <c r="J7" s="8"/>
      <c r="K7" s="8"/>
      <c r="L7" s="8"/>
    </row>
    <row r="8" spans="1:13" ht="11.45" hidden="1" customHeight="1" thickBot="1" x14ac:dyDescent="0.45">
      <c r="A8" s="29"/>
      <c r="B8" s="127">
        <v>1</v>
      </c>
      <c r="C8" s="303" t="s">
        <v>419</v>
      </c>
      <c r="D8" s="303"/>
      <c r="E8" s="303"/>
      <c r="F8" s="128">
        <v>0</v>
      </c>
      <c r="G8" s="8"/>
      <c r="H8" s="8"/>
      <c r="I8" s="8"/>
      <c r="J8" s="8"/>
      <c r="K8" s="8">
        <v>2500</v>
      </c>
      <c r="L8" s="8">
        <v>4</v>
      </c>
      <c r="M8" s="6">
        <f>+K8*L8</f>
        <v>10000</v>
      </c>
    </row>
    <row r="9" spans="1:13" ht="36.6" customHeight="1" x14ac:dyDescent="0.4">
      <c r="A9" s="29"/>
      <c r="B9" s="223">
        <v>1</v>
      </c>
      <c r="C9" s="302" t="str">
        <f>+K9&amp;K8&amp;M9:M9&amp;'परीशिष्ट -एक'!D14&amp;K10&amp;L8&amp;L10</f>
        <v>दररोज रुपये 2500 या दराने दिनांक  01.06.2026 ते  05.06.2026 पर्यन्त एकुण 4 दिवसाचा रुग्णालयात  ठेवल्याचा खर्च</v>
      </c>
      <c r="D9" s="302"/>
      <c r="E9" s="302"/>
      <c r="F9" s="226">
        <f>+M8</f>
        <v>10000</v>
      </c>
      <c r="G9" s="8"/>
      <c r="H9" s="8"/>
      <c r="I9" s="8"/>
      <c r="J9" s="8"/>
      <c r="K9" s="8" t="s">
        <v>323</v>
      </c>
      <c r="L9" s="8"/>
      <c r="M9" s="8" t="s">
        <v>324</v>
      </c>
    </row>
    <row r="10" spans="1:13" ht="22.15" customHeight="1" x14ac:dyDescent="0.4">
      <c r="A10" s="29"/>
      <c r="B10" s="224">
        <v>2</v>
      </c>
      <c r="C10" s="288" t="s">
        <v>462</v>
      </c>
      <c r="D10" s="288"/>
      <c r="E10" s="288"/>
      <c r="F10" s="227">
        <v>16000</v>
      </c>
      <c r="G10" s="8"/>
      <c r="H10" s="8"/>
      <c r="I10" s="8"/>
      <c r="J10" s="8"/>
      <c r="K10" s="8" t="s">
        <v>326</v>
      </c>
      <c r="L10" s="8" t="s">
        <v>325</v>
      </c>
    </row>
    <row r="11" spans="1:13" ht="22.15" customHeight="1" x14ac:dyDescent="0.4">
      <c r="A11" s="29"/>
      <c r="B11" s="224">
        <v>3</v>
      </c>
      <c r="C11" s="288" t="s">
        <v>463</v>
      </c>
      <c r="D11" s="288"/>
      <c r="E11" s="288"/>
      <c r="F11" s="228">
        <v>4000</v>
      </c>
      <c r="G11" s="8"/>
      <c r="H11" s="8"/>
      <c r="I11" s="8"/>
      <c r="J11" s="8"/>
      <c r="K11" s="8"/>
      <c r="L11" s="8"/>
    </row>
    <row r="12" spans="1:13" ht="22.15" customHeight="1" x14ac:dyDescent="0.4">
      <c r="A12" s="29"/>
      <c r="B12" s="224">
        <v>4</v>
      </c>
      <c r="C12" s="288" t="s">
        <v>394</v>
      </c>
      <c r="D12" s="288"/>
      <c r="E12" s="288"/>
      <c r="F12" s="228">
        <v>5000</v>
      </c>
      <c r="G12" s="8"/>
      <c r="H12" s="8"/>
      <c r="I12" s="8"/>
      <c r="J12" s="8"/>
      <c r="K12" s="8"/>
      <c r="L12" s="8"/>
    </row>
    <row r="13" spans="1:13" ht="22.15" customHeight="1" x14ac:dyDescent="0.4">
      <c r="A13" s="29"/>
      <c r="B13" s="224">
        <v>5</v>
      </c>
      <c r="C13" s="288" t="s">
        <v>464</v>
      </c>
      <c r="D13" s="288"/>
      <c r="E13" s="288"/>
      <c r="F13" s="227">
        <v>2000</v>
      </c>
      <c r="G13" s="8"/>
      <c r="H13" s="8"/>
      <c r="I13" s="8"/>
      <c r="J13" s="8"/>
      <c r="K13" s="8"/>
      <c r="L13" s="8"/>
    </row>
    <row r="14" spans="1:13" ht="22.15" customHeight="1" x14ac:dyDescent="0.4">
      <c r="A14" s="29"/>
      <c r="B14" s="224">
        <v>6</v>
      </c>
      <c r="C14" s="288" t="s">
        <v>422</v>
      </c>
      <c r="D14" s="288"/>
      <c r="E14" s="288"/>
      <c r="F14" s="227">
        <v>2000</v>
      </c>
      <c r="G14" s="8"/>
      <c r="H14" s="8"/>
      <c r="I14" s="8"/>
      <c r="J14" s="8"/>
      <c r="K14" s="8"/>
      <c r="L14" s="8"/>
    </row>
    <row r="15" spans="1:13" ht="22.15" customHeight="1" x14ac:dyDescent="0.4">
      <c r="A15" s="29"/>
      <c r="B15" s="224">
        <v>7</v>
      </c>
      <c r="C15" s="304" t="s">
        <v>465</v>
      </c>
      <c r="D15" s="304"/>
      <c r="E15" s="304"/>
      <c r="F15" s="229">
        <v>4000</v>
      </c>
      <c r="G15" s="8"/>
      <c r="H15" s="8"/>
      <c r="I15" s="8"/>
      <c r="J15" s="8"/>
      <c r="K15" s="8"/>
      <c r="L15" s="8"/>
      <c r="M15" s="22" t="s">
        <v>422</v>
      </c>
    </row>
    <row r="16" spans="1:13" ht="22.15" customHeight="1" thickBot="1" x14ac:dyDescent="0.45">
      <c r="A16" s="29"/>
      <c r="B16" s="225">
        <v>8</v>
      </c>
      <c r="C16" s="297" t="s">
        <v>428</v>
      </c>
      <c r="D16" s="297"/>
      <c r="E16" s="297"/>
      <c r="F16" s="230">
        <v>3400</v>
      </c>
      <c r="G16" s="8"/>
      <c r="H16" s="8"/>
      <c r="I16" s="8"/>
      <c r="J16" s="8"/>
      <c r="K16" s="8"/>
      <c r="L16" s="8"/>
      <c r="M16" s="2" t="s">
        <v>462</v>
      </c>
    </row>
    <row r="17" spans="1:15" ht="24" hidden="1" customHeight="1" x14ac:dyDescent="0.4">
      <c r="A17" s="29"/>
      <c r="B17" s="238">
        <v>9</v>
      </c>
      <c r="C17" s="305" t="s">
        <v>413</v>
      </c>
      <c r="D17" s="306"/>
      <c r="E17" s="307"/>
      <c r="F17" s="239"/>
      <c r="G17" s="8"/>
      <c r="H17" s="8"/>
      <c r="I17" s="8"/>
      <c r="J17" s="8"/>
      <c r="K17" s="8"/>
      <c r="L17" s="8"/>
      <c r="M17" s="22" t="s">
        <v>463</v>
      </c>
    </row>
    <row r="18" spans="1:15" ht="22.15" hidden="1" customHeight="1" x14ac:dyDescent="0.4">
      <c r="A18" s="29"/>
      <c r="B18" s="224">
        <v>10</v>
      </c>
      <c r="C18" s="288" t="s">
        <v>439</v>
      </c>
      <c r="D18" s="288"/>
      <c r="E18" s="288"/>
      <c r="F18" s="227"/>
      <c r="G18" s="8"/>
      <c r="H18" s="8"/>
      <c r="I18" s="8"/>
      <c r="J18" s="8"/>
      <c r="K18" s="8"/>
      <c r="L18" s="8"/>
      <c r="M18" s="2" t="s">
        <v>394</v>
      </c>
    </row>
    <row r="19" spans="1:15" ht="22.15" hidden="1" customHeight="1" x14ac:dyDescent="0.4">
      <c r="A19" s="29"/>
      <c r="B19" s="224">
        <v>11</v>
      </c>
      <c r="C19" s="291" t="s">
        <v>440</v>
      </c>
      <c r="D19" s="292"/>
      <c r="E19" s="293"/>
      <c r="F19" s="227"/>
      <c r="G19" s="8"/>
      <c r="H19" s="8"/>
      <c r="I19" s="8"/>
      <c r="J19" s="8"/>
      <c r="K19" s="8"/>
      <c r="L19" s="8"/>
      <c r="M19" s="6" t="s">
        <v>428</v>
      </c>
    </row>
    <row r="20" spans="1:15" ht="22.15" hidden="1" customHeight="1" x14ac:dyDescent="0.4">
      <c r="A20" s="29"/>
      <c r="B20" s="224">
        <v>12</v>
      </c>
      <c r="C20" s="288" t="s">
        <v>441</v>
      </c>
      <c r="D20" s="288"/>
      <c r="E20" s="288"/>
      <c r="F20" s="227"/>
      <c r="G20" s="8"/>
      <c r="H20" s="8"/>
      <c r="I20" s="8"/>
      <c r="J20" s="8"/>
      <c r="K20" s="8"/>
      <c r="L20" s="8"/>
      <c r="M20" s="6" t="s">
        <v>464</v>
      </c>
    </row>
    <row r="21" spans="1:15" ht="21.6" hidden="1" customHeight="1" thickBot="1" x14ac:dyDescent="0.45">
      <c r="A21" s="29"/>
      <c r="B21" s="225">
        <v>13</v>
      </c>
      <c r="C21" s="297" t="s">
        <v>442</v>
      </c>
      <c r="D21" s="297"/>
      <c r="E21" s="297"/>
      <c r="F21" s="230"/>
      <c r="G21" s="8"/>
      <c r="H21" s="8"/>
      <c r="I21" s="8"/>
      <c r="J21" s="8"/>
      <c r="K21" s="8"/>
      <c r="L21" s="8"/>
      <c r="M21" s="6" t="s">
        <v>435</v>
      </c>
    </row>
    <row r="22" spans="1:15" ht="22.15" hidden="1" customHeight="1" x14ac:dyDescent="0.4">
      <c r="A22" s="29"/>
      <c r="B22" s="211">
        <v>14</v>
      </c>
      <c r="C22" s="298"/>
      <c r="D22" s="298"/>
      <c r="E22" s="298"/>
      <c r="F22" s="195"/>
      <c r="G22" s="8"/>
      <c r="H22" s="8"/>
      <c r="I22" s="8"/>
      <c r="J22" s="8"/>
      <c r="K22" s="8"/>
      <c r="L22" s="8"/>
      <c r="M22" s="6" t="s">
        <v>436</v>
      </c>
    </row>
    <row r="23" spans="1:15" ht="22.15" hidden="1" customHeight="1" x14ac:dyDescent="0.4">
      <c r="A23" s="29"/>
      <c r="B23" s="129">
        <v>15</v>
      </c>
      <c r="C23" s="289"/>
      <c r="D23" s="289"/>
      <c r="E23" s="289"/>
      <c r="F23" s="144"/>
      <c r="G23" s="8"/>
      <c r="H23" s="8"/>
      <c r="I23" s="8"/>
      <c r="J23" s="8"/>
      <c r="K23" s="8"/>
      <c r="L23" s="8"/>
      <c r="M23" s="6" t="s">
        <v>437</v>
      </c>
    </row>
    <row r="24" spans="1:15" ht="22.15" hidden="1" customHeight="1" x14ac:dyDescent="0.4">
      <c r="A24" s="29"/>
      <c r="B24" s="129">
        <v>16</v>
      </c>
      <c r="C24" s="294"/>
      <c r="D24" s="295"/>
      <c r="E24" s="296"/>
      <c r="F24" s="144"/>
      <c r="G24" s="8"/>
      <c r="H24" s="8"/>
      <c r="I24" s="8"/>
      <c r="J24" s="8"/>
      <c r="K24" s="8"/>
      <c r="L24" s="8" t="s">
        <v>417</v>
      </c>
      <c r="M24" s="23" t="s">
        <v>423</v>
      </c>
      <c r="N24" s="23"/>
      <c r="O24" s="23"/>
    </row>
    <row r="25" spans="1:15" ht="22.15" hidden="1" customHeight="1" x14ac:dyDescent="0.4">
      <c r="A25" s="29"/>
      <c r="B25" s="129">
        <v>17</v>
      </c>
      <c r="C25" s="294"/>
      <c r="D25" s="295"/>
      <c r="E25" s="296"/>
      <c r="F25" s="144"/>
      <c r="G25" s="8"/>
      <c r="H25" s="8"/>
      <c r="I25" s="8"/>
      <c r="J25" s="8"/>
      <c r="K25" s="8"/>
      <c r="L25" s="8"/>
      <c r="M25" s="23" t="s">
        <v>438</v>
      </c>
      <c r="N25" s="23"/>
      <c r="O25" s="23"/>
    </row>
    <row r="26" spans="1:15" ht="21.6" hidden="1" customHeight="1" x14ac:dyDescent="0.4">
      <c r="A26" s="29"/>
      <c r="B26" s="129">
        <v>18</v>
      </c>
      <c r="C26" s="291"/>
      <c r="D26" s="292"/>
      <c r="E26" s="293"/>
      <c r="F26" s="130"/>
      <c r="G26" s="8"/>
      <c r="H26" s="8"/>
      <c r="I26" s="8"/>
      <c r="J26" s="8"/>
      <c r="K26" s="8"/>
      <c r="L26" s="8"/>
      <c r="M26" s="23" t="s">
        <v>424</v>
      </c>
      <c r="N26" s="23"/>
      <c r="O26" s="23"/>
    </row>
    <row r="27" spans="1:15" ht="21.6" hidden="1" customHeight="1" x14ac:dyDescent="0.4">
      <c r="A27" s="29"/>
      <c r="B27" s="129">
        <v>19</v>
      </c>
      <c r="C27" s="291"/>
      <c r="D27" s="292"/>
      <c r="E27" s="293"/>
      <c r="F27" s="130"/>
      <c r="G27" s="8"/>
      <c r="H27" s="8"/>
      <c r="I27" s="8"/>
      <c r="J27" s="8"/>
      <c r="K27" s="8"/>
      <c r="L27" s="8"/>
      <c r="M27" s="23" t="s">
        <v>413</v>
      </c>
      <c r="N27" s="23"/>
      <c r="O27" s="23"/>
    </row>
    <row r="28" spans="1:15" ht="21.6" hidden="1" customHeight="1" thickBot="1" x14ac:dyDescent="0.45">
      <c r="A28" s="29"/>
      <c r="B28" s="186">
        <v>20</v>
      </c>
      <c r="C28" s="299"/>
      <c r="D28" s="300"/>
      <c r="E28" s="301"/>
      <c r="F28" s="196"/>
      <c r="G28" s="8"/>
      <c r="H28" s="8"/>
      <c r="I28" s="8"/>
      <c r="J28" s="8"/>
      <c r="K28" s="8"/>
      <c r="L28" s="8"/>
      <c r="M28" s="23" t="s">
        <v>439</v>
      </c>
      <c r="N28" s="23"/>
      <c r="O28" s="23"/>
    </row>
    <row r="29" spans="1:15" ht="25.15" customHeight="1" thickBot="1" x14ac:dyDescent="0.45">
      <c r="A29" s="29"/>
      <c r="B29" s="28"/>
      <c r="C29" s="123"/>
      <c r="D29" s="123"/>
      <c r="E29" s="197" t="s">
        <v>415</v>
      </c>
      <c r="F29" s="231">
        <f>SUM(F8:F28)</f>
        <v>46400</v>
      </c>
      <c r="G29" s="8"/>
      <c r="H29" s="8"/>
      <c r="I29" s="8"/>
      <c r="J29" s="8"/>
      <c r="K29" s="8"/>
      <c r="L29" s="8"/>
      <c r="M29" s="23" t="s">
        <v>465</v>
      </c>
      <c r="N29" s="23"/>
      <c r="O29" s="23"/>
    </row>
    <row r="30" spans="1:15" ht="23.45" customHeight="1" thickBot="1" x14ac:dyDescent="0.45">
      <c r="A30" s="29"/>
      <c r="B30" s="28"/>
      <c r="C30" s="123"/>
      <c r="D30" s="123"/>
      <c r="E30" s="172" t="s">
        <v>397</v>
      </c>
      <c r="F30" s="232">
        <v>0</v>
      </c>
      <c r="G30" s="8"/>
      <c r="H30" s="8"/>
      <c r="I30" s="8"/>
      <c r="J30" s="8"/>
      <c r="K30" s="8"/>
      <c r="L30" s="8"/>
      <c r="M30" s="23" t="s">
        <v>441</v>
      </c>
      <c r="N30" s="23"/>
      <c r="O30" s="23"/>
    </row>
    <row r="31" spans="1:15" ht="25.15" customHeight="1" thickBot="1" x14ac:dyDescent="0.45">
      <c r="A31" s="29"/>
      <c r="B31" s="163" t="s">
        <v>407</v>
      </c>
      <c r="C31" s="28"/>
      <c r="D31" s="28"/>
      <c r="E31" s="61" t="s">
        <v>334</v>
      </c>
      <c r="F31" s="233">
        <f>+F29-F30</f>
        <v>46400</v>
      </c>
      <c r="G31" s="8"/>
      <c r="H31" s="8"/>
      <c r="I31" s="8"/>
      <c r="J31" s="8"/>
      <c r="K31" s="8"/>
      <c r="L31" s="8"/>
      <c r="M31" s="6" t="s">
        <v>430</v>
      </c>
    </row>
    <row r="32" spans="1:15" ht="22.9" customHeight="1" thickBot="1" x14ac:dyDescent="0.45">
      <c r="A32" s="29"/>
      <c r="B32" s="27" t="s">
        <v>327</v>
      </c>
      <c r="C32" s="25"/>
      <c r="D32" s="25"/>
      <c r="E32" s="25"/>
      <c r="F32" s="233">
        <f>+'औषधांची यादी'!I16</f>
        <v>16075.66</v>
      </c>
      <c r="G32" s="8"/>
      <c r="H32" s="8"/>
      <c r="I32" s="8"/>
      <c r="J32" s="8"/>
      <c r="K32" s="8"/>
      <c r="L32" s="8"/>
      <c r="M32" s="6" t="s">
        <v>431</v>
      </c>
    </row>
    <row r="33" spans="1:13" ht="8.4499999999999993" customHeight="1" thickBot="1" x14ac:dyDescent="0.45">
      <c r="A33" s="29"/>
      <c r="C33" s="28"/>
      <c r="D33" s="28"/>
      <c r="E33" s="29"/>
      <c r="F33" s="28"/>
      <c r="G33" s="8"/>
      <c r="H33" s="8"/>
      <c r="I33" s="8"/>
      <c r="J33" s="8"/>
      <c r="K33" s="8"/>
      <c r="L33" s="8"/>
      <c r="M33" s="6" t="s">
        <v>432</v>
      </c>
    </row>
    <row r="34" spans="1:13" ht="23.45" customHeight="1" thickBot="1" x14ac:dyDescent="0.45">
      <c r="A34" s="29"/>
      <c r="B34" s="62"/>
      <c r="C34" s="28"/>
      <c r="D34" s="28"/>
      <c r="E34" s="38" t="s">
        <v>328</v>
      </c>
      <c r="F34" s="234">
        <f>+F31</f>
        <v>46400</v>
      </c>
      <c r="G34" s="8"/>
      <c r="H34" s="8"/>
      <c r="I34" s="8"/>
      <c r="J34" s="8"/>
      <c r="K34" s="8"/>
      <c r="L34" s="8"/>
      <c r="M34" s="6" t="s">
        <v>433</v>
      </c>
    </row>
    <row r="35" spans="1:13" ht="22.15" customHeight="1" thickBot="1" x14ac:dyDescent="0.45">
      <c r="A35" s="29"/>
      <c r="B35" s="28"/>
      <c r="C35" s="28"/>
      <c r="D35" s="29"/>
      <c r="E35" s="38" t="s">
        <v>329</v>
      </c>
      <c r="F35" s="234">
        <f>+F32</f>
        <v>16075.66</v>
      </c>
      <c r="G35" s="8"/>
      <c r="H35" s="8"/>
      <c r="I35" s="8"/>
      <c r="J35" s="8"/>
      <c r="K35" s="8"/>
      <c r="L35" s="8"/>
      <c r="M35" s="6" t="s">
        <v>442</v>
      </c>
    </row>
    <row r="36" spans="1:13" ht="20.45" customHeight="1" thickBot="1" x14ac:dyDescent="0.45">
      <c r="A36" s="29"/>
      <c r="B36" s="28"/>
      <c r="C36" s="27"/>
      <c r="D36" s="27"/>
      <c r="E36" s="38" t="s">
        <v>330</v>
      </c>
      <c r="F36" s="234">
        <f>+F34+F35</f>
        <v>62475.66</v>
      </c>
      <c r="G36" s="8"/>
      <c r="H36" s="8"/>
      <c r="I36" s="8"/>
      <c r="J36" s="8"/>
      <c r="K36" s="8"/>
      <c r="L36" s="8"/>
      <c r="M36" s="6" t="s">
        <v>434</v>
      </c>
    </row>
    <row r="37" spans="1:13" ht="19.5" thickBot="1" x14ac:dyDescent="0.45">
      <c r="A37" s="29"/>
      <c r="B37" s="28"/>
      <c r="C37" s="25"/>
      <c r="D37" s="25"/>
      <c r="E37" s="38" t="s">
        <v>331</v>
      </c>
      <c r="F37" s="233">
        <f>+ROUND(F36,0)</f>
        <v>62476</v>
      </c>
      <c r="G37" s="8"/>
      <c r="H37" s="8"/>
      <c r="I37" s="8"/>
      <c r="J37" s="8"/>
      <c r="K37" s="8"/>
      <c r="L37" s="8"/>
      <c r="M37" s="6" t="s">
        <v>426</v>
      </c>
    </row>
    <row r="38" spans="1:13" ht="18.75" x14ac:dyDescent="0.4">
      <c r="A38" s="29"/>
      <c r="B38" s="28"/>
      <c r="C38" s="290" t="str">
        <f>PROPER('Figur formula'!S16)</f>
        <v>Rs Sixty Two Thousand Four Hundred Seventy Six Only</v>
      </c>
      <c r="D38" s="290"/>
      <c r="E38" s="290"/>
      <c r="F38" s="290"/>
      <c r="G38" s="8"/>
      <c r="H38" s="8"/>
      <c r="I38" s="8"/>
      <c r="J38" s="8"/>
      <c r="K38" s="8"/>
      <c r="L38" s="8"/>
      <c r="M38" s="6" t="s">
        <v>427</v>
      </c>
    </row>
    <row r="39" spans="1:13" ht="3" customHeight="1" thickBot="1" x14ac:dyDescent="0.45">
      <c r="A39" s="29"/>
      <c r="B39" s="24"/>
      <c r="C39" s="24"/>
      <c r="D39" s="24"/>
      <c r="E39" s="24"/>
      <c r="F39" s="29"/>
      <c r="G39" s="8"/>
      <c r="H39" s="8"/>
      <c r="I39" s="8"/>
      <c r="J39" s="8"/>
      <c r="K39" s="8"/>
      <c r="L39" s="8"/>
      <c r="M39" s="5" t="s">
        <v>410</v>
      </c>
    </row>
    <row r="40" spans="1:13" ht="4.1500000000000004" customHeight="1" x14ac:dyDescent="0.4">
      <c r="A40" s="29"/>
      <c r="B40" s="24"/>
      <c r="C40" s="24"/>
      <c r="D40" s="24"/>
      <c r="E40" s="24"/>
      <c r="F40" s="29"/>
      <c r="G40" s="8"/>
      <c r="H40" s="8"/>
      <c r="I40" s="8"/>
      <c r="J40" s="8"/>
      <c r="K40" s="8"/>
      <c r="L40" s="8"/>
      <c r="M40" s="19" t="s">
        <v>399</v>
      </c>
    </row>
    <row r="41" spans="1:13" ht="5.45" hidden="1" customHeight="1" thickBot="1" x14ac:dyDescent="0.45">
      <c r="A41" s="29"/>
      <c r="B41" s="24"/>
      <c r="C41" s="24"/>
      <c r="D41" s="24"/>
      <c r="E41" s="29"/>
      <c r="F41" s="29"/>
      <c r="G41" s="8"/>
      <c r="H41" s="8"/>
      <c r="I41" s="8"/>
      <c r="J41" s="8"/>
      <c r="K41" s="8"/>
      <c r="L41" s="8"/>
      <c r="M41" s="5" t="s">
        <v>394</v>
      </c>
    </row>
    <row r="42" spans="1:13" ht="19.5" thickBot="1" x14ac:dyDescent="0.45">
      <c r="A42" s="29"/>
      <c r="B42" s="30"/>
      <c r="C42" s="24"/>
      <c r="D42" s="24"/>
      <c r="E42" s="60" t="str">
        <f>+Data!C19&amp;Data!D19</f>
        <v xml:space="preserve"> डॉक्टरचे नाव :-  Dr. Anubhuti Metkar,</v>
      </c>
      <c r="F42" s="60"/>
      <c r="G42" s="8"/>
      <c r="H42" s="8"/>
      <c r="I42" s="8"/>
      <c r="J42" s="8"/>
      <c r="K42" s="8"/>
      <c r="L42" s="8"/>
      <c r="M42" s="5" t="s">
        <v>425</v>
      </c>
    </row>
    <row r="43" spans="1:13" ht="18.75" x14ac:dyDescent="0.4">
      <c r="A43" s="29"/>
      <c r="B43" s="30"/>
      <c r="C43" s="24"/>
      <c r="D43" s="24"/>
      <c r="E43" s="60" t="str">
        <f>+Data!C23&amp;Data!D23</f>
        <v xml:space="preserve">रूग्णालयाचा नोंदणी क्रमांक व दिनांक           Date                                   </v>
      </c>
      <c r="F43" s="60"/>
      <c r="G43" s="8"/>
      <c r="H43" s="8"/>
      <c r="I43" s="8"/>
      <c r="J43" s="8"/>
      <c r="K43" s="8"/>
      <c r="L43" s="8"/>
    </row>
    <row r="44" spans="1:13" ht="21" customHeight="1" thickBot="1" x14ac:dyDescent="0.45">
      <c r="A44" s="29"/>
      <c r="B44" s="30"/>
      <c r="C44" s="24"/>
      <c r="D44" s="24"/>
      <c r="E44" s="63" t="str">
        <f>+Data!C20&amp;Data!D20</f>
        <v>रूग्णालयाचे नाव  Icchhamani,Hospital,</v>
      </c>
      <c r="F44" s="63"/>
      <c r="G44" s="8"/>
      <c r="H44" s="8"/>
      <c r="I44" s="8"/>
      <c r="J44" s="8"/>
      <c r="K44" s="8"/>
      <c r="L44" s="8"/>
      <c r="M44" s="5" t="s">
        <v>76</v>
      </c>
    </row>
    <row r="45" spans="1:13" ht="19.5" thickBot="1" x14ac:dyDescent="0.45">
      <c r="B45" s="30"/>
      <c r="M45" s="5" t="s">
        <v>77</v>
      </c>
    </row>
  </sheetData>
  <mergeCells count="25">
    <mergeCell ref="C14:E14"/>
    <mergeCell ref="C15:E15"/>
    <mergeCell ref="C13:E13"/>
    <mergeCell ref="C17:E17"/>
    <mergeCell ref="C16:E16"/>
    <mergeCell ref="B1:F1"/>
    <mergeCell ref="B2:F2"/>
    <mergeCell ref="C9:E9"/>
    <mergeCell ref="C10:E10"/>
    <mergeCell ref="C12:E12"/>
    <mergeCell ref="B3:F3"/>
    <mergeCell ref="C8:E8"/>
    <mergeCell ref="C11:E11"/>
    <mergeCell ref="C20:E20"/>
    <mergeCell ref="C23:E23"/>
    <mergeCell ref="C18:E18"/>
    <mergeCell ref="C38:F38"/>
    <mergeCell ref="C19:E19"/>
    <mergeCell ref="C24:E24"/>
    <mergeCell ref="C21:E21"/>
    <mergeCell ref="C22:E22"/>
    <mergeCell ref="C25:E25"/>
    <mergeCell ref="C26:E26"/>
    <mergeCell ref="C27:E27"/>
    <mergeCell ref="C28:E28"/>
  </mergeCells>
  <dataValidations count="1">
    <dataValidation type="list" allowBlank="1" showInputMessage="1" showErrorMessage="1" sqref="C8 C10:C30" xr:uid="{00000000-0002-0000-0500-000000000000}">
      <formula1>$M$14:$M$42</formula1>
    </dataValidation>
  </dataValidations>
  <pageMargins left="0.70866141732283472" right="0.31496062992125984" top="0.15748031496062992" bottom="0.15748031496062992" header="0" footer="0"/>
  <pageSetup paperSize="9" scale="9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36"/>
  <sheetViews>
    <sheetView view="pageBreakPreview" topLeftCell="A22" zoomScaleNormal="100" zoomScaleSheetLayoutView="100" workbookViewId="0">
      <selection activeCell="H35" sqref="H35"/>
    </sheetView>
  </sheetViews>
  <sheetFormatPr defaultRowHeight="15" x14ac:dyDescent="0.25"/>
  <cols>
    <col min="1" max="1" width="3.140625" customWidth="1"/>
    <col min="3" max="3" width="23.7109375" customWidth="1"/>
    <col min="4" max="4" width="11" bestFit="1" customWidth="1"/>
    <col min="5" max="5" width="8.7109375" customWidth="1"/>
    <col min="6" max="6" width="6.7109375" customWidth="1"/>
    <col min="7" max="7" width="16.28515625" customWidth="1"/>
    <col min="8" max="8" width="16" customWidth="1"/>
  </cols>
  <sheetData>
    <row r="1" spans="1:8" ht="8.4499999999999993" customHeight="1" x14ac:dyDescent="0.4">
      <c r="A1" s="29"/>
      <c r="B1" s="29"/>
      <c r="C1" s="29"/>
      <c r="D1" s="29"/>
      <c r="E1" s="29"/>
      <c r="F1" s="29"/>
      <c r="G1" s="29"/>
      <c r="H1" s="29"/>
    </row>
    <row r="2" spans="1:8" ht="18.75" x14ac:dyDescent="0.4">
      <c r="A2" s="29"/>
      <c r="B2" s="312" t="s">
        <v>11</v>
      </c>
      <c r="C2" s="312"/>
      <c r="D2" s="312"/>
      <c r="E2" s="312"/>
      <c r="F2" s="312"/>
      <c r="G2" s="312"/>
      <c r="H2" s="312"/>
    </row>
    <row r="3" spans="1:8" ht="18.75" x14ac:dyDescent="0.4">
      <c r="A3" s="29"/>
      <c r="B3" s="312" t="s">
        <v>12</v>
      </c>
      <c r="C3" s="312"/>
      <c r="D3" s="312"/>
      <c r="E3" s="312"/>
      <c r="F3" s="312"/>
      <c r="G3" s="312"/>
      <c r="H3" s="312"/>
    </row>
    <row r="4" spans="1:8" ht="18.75" x14ac:dyDescent="0.4">
      <c r="A4" s="29"/>
      <c r="B4" s="312" t="s">
        <v>315</v>
      </c>
      <c r="C4" s="312"/>
      <c r="D4" s="312"/>
      <c r="E4" s="312"/>
      <c r="F4" s="312"/>
      <c r="G4" s="312"/>
      <c r="H4" s="312"/>
    </row>
    <row r="5" spans="1:8" ht="11.45" customHeight="1" x14ac:dyDescent="0.4">
      <c r="A5" s="29"/>
      <c r="B5" s="29"/>
      <c r="C5" s="24"/>
      <c r="D5" s="24"/>
      <c r="E5" s="24"/>
      <c r="F5" s="24"/>
      <c r="G5" s="24"/>
      <c r="H5" s="24"/>
    </row>
    <row r="6" spans="1:8" ht="18.75" x14ac:dyDescent="0.4">
      <c r="A6" s="29"/>
      <c r="B6" s="64" t="s">
        <v>13</v>
      </c>
      <c r="C6" s="65"/>
      <c r="D6" s="313" t="str">
        <f>+Data!D6</f>
        <v xml:space="preserve"> श्री. प्रमोद महादेव पुरी,</v>
      </c>
      <c r="E6" s="313"/>
      <c r="F6" s="313"/>
      <c r="G6" s="313"/>
      <c r="H6" s="314"/>
    </row>
    <row r="7" spans="1:8" ht="18.75" x14ac:dyDescent="0.4">
      <c r="A7" s="29"/>
      <c r="B7" s="66" t="s">
        <v>15</v>
      </c>
      <c r="C7" s="67"/>
      <c r="D7" s="309" t="str">
        <f>+Data!D24&amp;Data!D25</f>
        <v xml:space="preserve">  रेखा प्रमोद पुरी, पत्नी</v>
      </c>
      <c r="E7" s="309"/>
      <c r="F7" s="309"/>
      <c r="G7" s="309"/>
      <c r="H7" s="310"/>
    </row>
    <row r="8" spans="1:8" ht="18.75" x14ac:dyDescent="0.4">
      <c r="A8" s="29"/>
      <c r="B8" s="66" t="s">
        <v>16</v>
      </c>
      <c r="C8" s="67"/>
      <c r="D8" s="308" t="str">
        <f>+'परीशिष्ट -एक'!D14</f>
        <v xml:space="preserve"> दिनांक  01.06.2026 ते  05.06.2026</v>
      </c>
      <c r="E8" s="309"/>
      <c r="F8" s="309"/>
      <c r="G8" s="309"/>
      <c r="H8" s="310"/>
    </row>
    <row r="9" spans="1:8" ht="18.75" x14ac:dyDescent="0.4">
      <c r="A9" s="29"/>
      <c r="B9" s="66" t="s">
        <v>17</v>
      </c>
      <c r="C9" s="67"/>
      <c r="D9" s="309" t="str">
        <f>+Data!D20</f>
        <v xml:space="preserve">  Icchhamani,Hospital,</v>
      </c>
      <c r="E9" s="309"/>
      <c r="F9" s="309"/>
      <c r="G9" s="309"/>
      <c r="H9" s="310"/>
    </row>
    <row r="10" spans="1:8" ht="35.450000000000003" customHeight="1" thickBot="1" x14ac:dyDescent="0.45">
      <c r="A10" s="29"/>
      <c r="B10" s="68" t="s">
        <v>18</v>
      </c>
      <c r="C10" s="69"/>
      <c r="D10" s="318" t="str">
        <f>+Data!D21</f>
        <v>CX descent with prolapsed uterus</v>
      </c>
      <c r="E10" s="318"/>
      <c r="F10" s="318"/>
      <c r="G10" s="318"/>
      <c r="H10" s="319"/>
    </row>
    <row r="11" spans="1:8" ht="19.5" hidden="1" thickBot="1" x14ac:dyDescent="0.45">
      <c r="A11" s="29"/>
      <c r="B11" s="29"/>
      <c r="C11" s="24"/>
      <c r="D11" s="24"/>
      <c r="E11" s="24"/>
      <c r="F11" s="24"/>
      <c r="G11" s="24"/>
      <c r="H11" s="24"/>
    </row>
    <row r="12" spans="1:8" ht="18.75" x14ac:dyDescent="0.4">
      <c r="A12" s="29"/>
      <c r="B12" s="164" t="s">
        <v>1</v>
      </c>
      <c r="C12" s="320" t="s">
        <v>19</v>
      </c>
      <c r="D12" s="320"/>
      <c r="E12" s="320"/>
      <c r="F12" s="320"/>
      <c r="G12" s="320"/>
      <c r="H12" s="70" t="s">
        <v>20</v>
      </c>
    </row>
    <row r="13" spans="1:8" ht="13.9" customHeight="1" x14ac:dyDescent="0.4">
      <c r="A13" s="29"/>
      <c r="B13" s="165">
        <v>1</v>
      </c>
      <c r="C13" s="321">
        <v>2</v>
      </c>
      <c r="D13" s="321"/>
      <c r="E13" s="321"/>
      <c r="F13" s="321"/>
      <c r="G13" s="321"/>
      <c r="H13" s="71">
        <v>3</v>
      </c>
    </row>
    <row r="14" spans="1:8" ht="18.75" x14ac:dyDescent="0.4">
      <c r="A14" s="29"/>
      <c r="B14" s="217">
        <v>1</v>
      </c>
      <c r="C14" s="322" t="s">
        <v>21</v>
      </c>
      <c r="D14" s="323"/>
      <c r="E14" s="323"/>
      <c r="F14" s="323"/>
      <c r="G14" s="188"/>
      <c r="H14" s="189">
        <f>+'परीशिष्ट पाच'!F36</f>
        <v>62475.66</v>
      </c>
    </row>
    <row r="15" spans="1:8" ht="18.75" x14ac:dyDescent="0.4">
      <c r="A15" s="29"/>
      <c r="B15" s="217">
        <v>2</v>
      </c>
      <c r="C15" s="322" t="s">
        <v>22</v>
      </c>
      <c r="D15" s="323"/>
      <c r="E15" s="323"/>
      <c r="F15" s="323"/>
      <c r="G15" s="188"/>
      <c r="H15" s="198">
        <v>1940.91</v>
      </c>
    </row>
    <row r="16" spans="1:8" ht="18.75" x14ac:dyDescent="0.4">
      <c r="A16" s="29"/>
      <c r="B16" s="217">
        <v>3</v>
      </c>
      <c r="C16" s="322" t="s">
        <v>24</v>
      </c>
      <c r="D16" s="323"/>
      <c r="E16" s="323"/>
      <c r="F16" s="323"/>
      <c r="G16" s="188"/>
      <c r="H16" s="189">
        <f>+H14-H15</f>
        <v>60534.75</v>
      </c>
    </row>
    <row r="17" spans="1:20" ht="18.75" x14ac:dyDescent="0.4">
      <c r="A17" s="29"/>
      <c r="B17" s="217">
        <v>4</v>
      </c>
      <c r="C17" s="322" t="s">
        <v>411</v>
      </c>
      <c r="D17" s="323"/>
      <c r="E17" s="323"/>
      <c r="F17" s="323"/>
      <c r="G17" s="188"/>
      <c r="H17" s="189">
        <f>+'परीशिष्ट पाच'!F9</f>
        <v>10000</v>
      </c>
    </row>
    <row r="18" spans="1:20" ht="18.75" x14ac:dyDescent="0.4">
      <c r="A18" s="29"/>
      <c r="B18" s="217">
        <v>5</v>
      </c>
      <c r="C18" s="322" t="s">
        <v>412</v>
      </c>
      <c r="D18" s="323"/>
      <c r="E18" s="323"/>
      <c r="F18" s="323"/>
      <c r="G18" s="188"/>
      <c r="H18" s="189">
        <f>+G20</f>
        <v>14134.75</v>
      </c>
    </row>
    <row r="19" spans="1:20" ht="18.75" x14ac:dyDescent="0.4">
      <c r="A19" s="29"/>
      <c r="B19" s="217">
        <v>6</v>
      </c>
      <c r="C19" s="322" t="s">
        <v>25</v>
      </c>
      <c r="D19" s="323"/>
      <c r="E19" s="323"/>
      <c r="F19" s="323"/>
      <c r="G19" s="188"/>
      <c r="H19" s="79"/>
    </row>
    <row r="20" spans="1:20" ht="23.45" customHeight="1" x14ac:dyDescent="0.4">
      <c r="A20" s="29"/>
      <c r="B20" s="217"/>
      <c r="C20" s="315" t="s">
        <v>26</v>
      </c>
      <c r="D20" s="316"/>
      <c r="E20" s="316"/>
      <c r="F20" s="317"/>
      <c r="G20" s="189">
        <f>+'औषधांची यादी'!I18</f>
        <v>14134.75</v>
      </c>
      <c r="H20" s="72">
        <f>+G20*90%</f>
        <v>12721.275</v>
      </c>
    </row>
    <row r="21" spans="1:20" ht="24" customHeight="1" x14ac:dyDescent="0.4">
      <c r="A21" s="29"/>
      <c r="B21" s="217"/>
      <c r="C21" s="315" t="s">
        <v>421</v>
      </c>
      <c r="D21" s="316"/>
      <c r="E21" s="316"/>
      <c r="F21" s="317"/>
      <c r="G21" s="189">
        <f>+H16-H17-G20</f>
        <v>36400</v>
      </c>
      <c r="H21" s="72">
        <f>+G21*90%</f>
        <v>32760</v>
      </c>
    </row>
    <row r="22" spans="1:20" ht="22.15" customHeight="1" x14ac:dyDescent="0.4">
      <c r="A22" s="29"/>
      <c r="B22" s="217">
        <v>7</v>
      </c>
      <c r="C22" s="322" t="s">
        <v>27</v>
      </c>
      <c r="D22" s="323"/>
      <c r="E22" s="323"/>
      <c r="F22" s="325"/>
      <c r="G22" s="81">
        <v>4</v>
      </c>
      <c r="H22" s="75"/>
    </row>
    <row r="23" spans="1:20" ht="20.45" customHeight="1" x14ac:dyDescent="0.4">
      <c r="A23" s="29"/>
      <c r="B23" s="217">
        <v>8</v>
      </c>
      <c r="C23" s="322" t="s">
        <v>28</v>
      </c>
      <c r="D23" s="323"/>
      <c r="E23" s="323"/>
      <c r="F23" s="325"/>
      <c r="G23" s="189">
        <v>10000</v>
      </c>
      <c r="H23" s="214">
        <f>+H20+H21</f>
        <v>45481.275000000001</v>
      </c>
    </row>
    <row r="24" spans="1:20" ht="18.75" x14ac:dyDescent="0.4">
      <c r="A24" s="29"/>
      <c r="B24" s="217"/>
      <c r="C24" s="73"/>
      <c r="D24" s="73"/>
      <c r="E24" s="73"/>
      <c r="F24" s="74"/>
      <c r="G24" s="215" t="s">
        <v>334</v>
      </c>
      <c r="H24" s="214">
        <f>+H21+H20</f>
        <v>45481.275000000001</v>
      </c>
      <c r="T24" s="21">
        <v>0.7</v>
      </c>
    </row>
    <row r="25" spans="1:20" ht="22.9" customHeight="1" x14ac:dyDescent="0.4">
      <c r="A25" s="29"/>
      <c r="B25" s="209">
        <v>9</v>
      </c>
      <c r="C25" s="326" t="s">
        <v>29</v>
      </c>
      <c r="D25" s="326"/>
      <c r="E25" s="326"/>
      <c r="F25" s="326"/>
      <c r="G25" s="216"/>
      <c r="H25" s="75"/>
      <c r="M25" s="2" t="s">
        <v>34</v>
      </c>
      <c r="T25" s="21">
        <v>0.75</v>
      </c>
    </row>
    <row r="26" spans="1:20" ht="34.15" customHeight="1" x14ac:dyDescent="0.4">
      <c r="A26" s="29"/>
      <c r="B26" s="76" t="s">
        <v>1</v>
      </c>
      <c r="C26" s="76" t="s">
        <v>30</v>
      </c>
      <c r="D26" s="77" t="s">
        <v>31</v>
      </c>
      <c r="E26" s="77" t="s">
        <v>32</v>
      </c>
      <c r="F26" s="327" t="s">
        <v>33</v>
      </c>
      <c r="G26" s="327"/>
      <c r="H26" s="183"/>
      <c r="M26" s="20" t="s">
        <v>35</v>
      </c>
      <c r="T26" s="21">
        <v>0.8</v>
      </c>
    </row>
    <row r="27" spans="1:20" ht="18.75" x14ac:dyDescent="0.4">
      <c r="A27" s="29"/>
      <c r="B27" s="217">
        <v>1</v>
      </c>
      <c r="C27" s="76" t="s">
        <v>34</v>
      </c>
      <c r="D27" s="79">
        <v>0</v>
      </c>
      <c r="E27" s="80">
        <v>0.9</v>
      </c>
      <c r="F27" s="324">
        <f>+D27*E27</f>
        <v>0</v>
      </c>
      <c r="G27" s="324"/>
      <c r="H27" s="78"/>
      <c r="M27" s="2" t="s">
        <v>36</v>
      </c>
      <c r="T27" s="21">
        <v>0.9</v>
      </c>
    </row>
    <row r="28" spans="1:20" ht="18.75" x14ac:dyDescent="0.4">
      <c r="A28" s="29"/>
      <c r="B28" s="217">
        <v>2</v>
      </c>
      <c r="C28" s="76" t="s">
        <v>333</v>
      </c>
      <c r="D28" s="79">
        <v>0</v>
      </c>
      <c r="E28" s="80">
        <v>1</v>
      </c>
      <c r="F28" s="324">
        <f>+D28*E28</f>
        <v>0</v>
      </c>
      <c r="G28" s="324"/>
      <c r="H28" s="78"/>
      <c r="M28" s="2" t="s">
        <v>37</v>
      </c>
      <c r="T28" s="21">
        <v>1</v>
      </c>
    </row>
    <row r="29" spans="1:20" ht="18.75" x14ac:dyDescent="0.4">
      <c r="A29" s="29"/>
      <c r="B29" s="217">
        <v>3</v>
      </c>
      <c r="C29" s="76" t="s">
        <v>36</v>
      </c>
      <c r="D29" s="79">
        <v>10000</v>
      </c>
      <c r="E29" s="80">
        <v>0.75</v>
      </c>
      <c r="F29" s="324">
        <f>+D29*E29</f>
        <v>7500</v>
      </c>
      <c r="G29" s="324"/>
      <c r="H29" s="78"/>
      <c r="M29" s="20" t="s">
        <v>338</v>
      </c>
      <c r="T29" s="21">
        <v>0</v>
      </c>
    </row>
    <row r="30" spans="1:20" ht="19.899999999999999" customHeight="1" x14ac:dyDescent="0.4">
      <c r="A30" s="29"/>
      <c r="B30" s="217">
        <v>4</v>
      </c>
      <c r="C30" s="81" t="s">
        <v>37</v>
      </c>
      <c r="D30" s="79">
        <v>0</v>
      </c>
      <c r="E30" s="80">
        <v>0.75</v>
      </c>
      <c r="F30" s="324">
        <f t="shared" ref="F30:F31" si="0">+D30*E30</f>
        <v>0</v>
      </c>
      <c r="G30" s="324"/>
      <c r="H30" s="78"/>
      <c r="M30" s="2" t="s">
        <v>333</v>
      </c>
    </row>
    <row r="31" spans="1:20" ht="52.9" customHeight="1" x14ac:dyDescent="0.4">
      <c r="A31" s="29"/>
      <c r="B31" s="217">
        <v>5</v>
      </c>
      <c r="C31" s="81" t="s">
        <v>337</v>
      </c>
      <c r="D31" s="79">
        <v>0</v>
      </c>
      <c r="E31" s="80">
        <v>0.75</v>
      </c>
      <c r="F31" s="324">
        <f t="shared" si="0"/>
        <v>0</v>
      </c>
      <c r="G31" s="324"/>
      <c r="H31" s="78"/>
    </row>
    <row r="32" spans="1:20" ht="18.75" x14ac:dyDescent="0.4">
      <c r="A32" s="29"/>
      <c r="B32" s="76"/>
      <c r="C32" s="76"/>
      <c r="D32" s="79">
        <f>+D27+D28+D29+D30</f>
        <v>10000</v>
      </c>
      <c r="E32" s="80" t="s">
        <v>348</v>
      </c>
      <c r="F32" s="324">
        <f>SUM(F27:F31)</f>
        <v>7500</v>
      </c>
      <c r="G32" s="324"/>
      <c r="H32" s="78"/>
    </row>
    <row r="33" spans="1:8" ht="18.75" x14ac:dyDescent="0.4">
      <c r="A33" s="29"/>
      <c r="B33" s="24"/>
      <c r="C33" s="24"/>
      <c r="E33" s="37"/>
      <c r="F33" s="37"/>
      <c r="G33" s="26" t="s">
        <v>364</v>
      </c>
      <c r="H33" s="82">
        <f>+F32</f>
        <v>7500</v>
      </c>
    </row>
    <row r="34" spans="1:8" ht="18.75" x14ac:dyDescent="0.4">
      <c r="A34" s="29"/>
      <c r="B34" s="83">
        <v>10</v>
      </c>
      <c r="C34" s="84" t="s">
        <v>363</v>
      </c>
      <c r="D34" s="24"/>
      <c r="E34" s="37"/>
      <c r="F34" s="37"/>
      <c r="G34" s="37"/>
      <c r="H34" s="82">
        <f>+H33+H21+H20</f>
        <v>52981.275000000001</v>
      </c>
    </row>
    <row r="35" spans="1:8" ht="18.75" x14ac:dyDescent="0.4">
      <c r="A35" s="29"/>
      <c r="D35" s="73"/>
      <c r="E35" s="85"/>
      <c r="F35" s="85"/>
      <c r="G35" s="104" t="s">
        <v>331</v>
      </c>
      <c r="H35" s="82">
        <f>+ROUND(H34,0)</f>
        <v>52981</v>
      </c>
    </row>
    <row r="36" spans="1:8" ht="18.75" x14ac:dyDescent="0.4">
      <c r="A36" s="29"/>
      <c r="B36" s="86"/>
      <c r="C36" s="311" t="str">
        <f>+PROPER('Figur formula'!S11)</f>
        <v>Rs Fifty Two Thousand Nine Hundred Eighty One Only</v>
      </c>
      <c r="D36" s="311"/>
      <c r="E36" s="311"/>
      <c r="F36" s="311"/>
      <c r="G36" s="311"/>
      <c r="H36" s="311"/>
    </row>
  </sheetData>
  <mergeCells count="29">
    <mergeCell ref="F31:G31"/>
    <mergeCell ref="F32:G32"/>
    <mergeCell ref="C22:F22"/>
    <mergeCell ref="C23:F23"/>
    <mergeCell ref="C25:F25"/>
    <mergeCell ref="F26:G26"/>
    <mergeCell ref="F27:G27"/>
    <mergeCell ref="F28:G28"/>
    <mergeCell ref="C18:F18"/>
    <mergeCell ref="C19:F19"/>
    <mergeCell ref="C20:F20"/>
    <mergeCell ref="F29:G29"/>
    <mergeCell ref="F30:G30"/>
    <mergeCell ref="D8:H8"/>
    <mergeCell ref="C36:H36"/>
    <mergeCell ref="B2:H2"/>
    <mergeCell ref="B3:H3"/>
    <mergeCell ref="B4:H4"/>
    <mergeCell ref="D6:H6"/>
    <mergeCell ref="D7:H7"/>
    <mergeCell ref="C21:F21"/>
    <mergeCell ref="D9:H9"/>
    <mergeCell ref="D10:H10"/>
    <mergeCell ref="C12:G12"/>
    <mergeCell ref="C13:G13"/>
    <mergeCell ref="C14:F14"/>
    <mergeCell ref="C15:F15"/>
    <mergeCell ref="C16:F16"/>
    <mergeCell ref="C17:F17"/>
  </mergeCells>
  <dataValidations count="2">
    <dataValidation type="list" allowBlank="1" showInputMessage="1" showErrorMessage="1" sqref="C27:C32" xr:uid="{00000000-0002-0000-0600-000000000000}">
      <formula1>$M$25:$M$33</formula1>
    </dataValidation>
    <dataValidation type="list" allowBlank="1" showInputMessage="1" showErrorMessage="1" sqref="E27:E31" xr:uid="{00000000-0002-0000-0600-000001000000}">
      <formula1>$T$24:$T$31</formula1>
    </dataValidation>
  </dataValidations>
  <pageMargins left="0.7" right="0.7" top="0.75" bottom="0.75" header="0.3" footer="0.3"/>
  <pageSetup scale="9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BE8F1-242A-47AF-920B-F47FF4645AE1}">
  <dimension ref="A1:K89"/>
  <sheetViews>
    <sheetView view="pageBreakPreview" zoomScale="106" zoomScaleNormal="106" zoomScaleSheetLayoutView="106" workbookViewId="0">
      <selection activeCell="I45" sqref="I45:J45"/>
    </sheetView>
  </sheetViews>
  <sheetFormatPr defaultColWidth="9.140625" defaultRowHeight="18" x14ac:dyDescent="0.4"/>
  <cols>
    <col min="1" max="1" width="5" style="6" customWidth="1"/>
    <col min="2" max="2" width="6" style="6" customWidth="1"/>
    <col min="3" max="4" width="12.7109375" style="6" customWidth="1"/>
    <col min="5" max="5" width="8.28515625" style="6" customWidth="1"/>
    <col min="6" max="6" width="15.28515625" style="6" customWidth="1"/>
    <col min="7" max="7" width="8.7109375" style="6" hidden="1" customWidth="1"/>
    <col min="8" max="8" width="7.7109375" style="6" customWidth="1"/>
    <col min="9" max="9" width="5.140625" style="6" customWidth="1"/>
    <col min="10" max="10" width="9.5703125" style="6" customWidth="1"/>
    <col min="11" max="11" width="11.140625" style="6" customWidth="1"/>
    <col min="12" max="12" width="6.42578125" style="6" customWidth="1"/>
    <col min="13" max="16384" width="9.140625" style="6"/>
  </cols>
  <sheetData>
    <row r="1" spans="1:11" ht="19.5" customHeight="1" x14ac:dyDescent="0.4">
      <c r="A1" s="29"/>
      <c r="B1" s="249" t="s">
        <v>153</v>
      </c>
      <c r="C1" s="249"/>
      <c r="D1" s="249"/>
      <c r="E1" s="249"/>
      <c r="F1" s="249"/>
      <c r="G1" s="249"/>
      <c r="H1" s="249"/>
      <c r="I1" s="249"/>
      <c r="J1" s="249"/>
    </row>
    <row r="2" spans="1:11" ht="3.6" customHeight="1" x14ac:dyDescent="0.4">
      <c r="A2" s="29"/>
      <c r="B2" s="29"/>
      <c r="C2" s="29"/>
      <c r="D2" s="29"/>
      <c r="E2" s="29"/>
      <c r="F2" s="29"/>
      <c r="G2" s="29"/>
      <c r="H2" s="29"/>
      <c r="I2" s="29"/>
      <c r="J2" s="29"/>
    </row>
    <row r="3" spans="1:11" ht="18.75" x14ac:dyDescent="0.4">
      <c r="A3" s="29"/>
      <c r="B3" s="87" t="str">
        <f>+'परीशिष्ट -एक'!C10&amp;'परीशिष्ट -एक'!D10</f>
        <v xml:space="preserve">रुग्णाचे नाव :-   रेखा प्रमोद पुरी, </v>
      </c>
      <c r="C3" s="29"/>
      <c r="D3" s="29"/>
      <c r="E3" s="29"/>
      <c r="F3" s="29"/>
      <c r="G3" s="29"/>
      <c r="H3" s="29"/>
      <c r="I3" s="29"/>
      <c r="J3" s="29"/>
    </row>
    <row r="4" spans="1:11" ht="18.75" x14ac:dyDescent="0.4">
      <c r="A4" s="29"/>
      <c r="B4" s="87" t="str">
        <f>+Data!C19&amp;Data!D19</f>
        <v xml:space="preserve"> डॉक्टरचे नाव :-  Dr. Anubhuti Metkar,</v>
      </c>
      <c r="C4" s="29"/>
      <c r="D4" s="29"/>
      <c r="E4" s="29"/>
      <c r="F4" s="29"/>
      <c r="G4" s="29"/>
      <c r="H4" s="29"/>
      <c r="I4" s="29"/>
      <c r="J4" s="29"/>
    </row>
    <row r="5" spans="1:11" ht="18.600000000000001" customHeight="1" x14ac:dyDescent="0.4">
      <c r="A5" s="29"/>
      <c r="B5" s="87" t="str">
        <f>+L5&amp;'परीशिष्ट -एक'!D14</f>
        <v xml:space="preserve"> दिनांक  01.06.2026 ते  05.06.2026</v>
      </c>
      <c r="C5" s="29"/>
      <c r="D5" s="29"/>
      <c r="E5" s="88"/>
      <c r="F5" s="29"/>
      <c r="G5" s="29"/>
      <c r="H5" s="88"/>
      <c r="I5" s="29"/>
      <c r="J5" s="29"/>
    </row>
    <row r="6" spans="1:11" ht="3" hidden="1" customHeight="1" x14ac:dyDescent="0.4">
      <c r="A6" s="29"/>
      <c r="B6" s="29"/>
      <c r="C6" s="29"/>
      <c r="D6" s="29"/>
      <c r="E6" s="29"/>
      <c r="F6" s="29"/>
      <c r="G6" s="29"/>
      <c r="H6" s="29"/>
      <c r="I6" s="29"/>
      <c r="J6" s="29"/>
    </row>
    <row r="7" spans="1:11" ht="40.15" customHeight="1" x14ac:dyDescent="0.4">
      <c r="A7" s="29"/>
      <c r="B7" s="102" t="s">
        <v>1</v>
      </c>
      <c r="C7" s="346" t="s">
        <v>157</v>
      </c>
      <c r="D7" s="346"/>
      <c r="E7" s="346" t="s">
        <v>158</v>
      </c>
      <c r="F7" s="346"/>
      <c r="G7" s="89" t="s">
        <v>159</v>
      </c>
      <c r="H7" s="155" t="s">
        <v>352</v>
      </c>
      <c r="I7" s="346" t="s">
        <v>160</v>
      </c>
      <c r="J7" s="346"/>
      <c r="K7" s="180" t="s">
        <v>396</v>
      </c>
    </row>
    <row r="8" spans="1:11" ht="15" customHeight="1" x14ac:dyDescent="0.4">
      <c r="A8" s="29"/>
      <c r="B8" s="245">
        <v>1</v>
      </c>
      <c r="C8" s="347">
        <v>2</v>
      </c>
      <c r="D8" s="348"/>
      <c r="E8" s="347">
        <v>3</v>
      </c>
      <c r="F8" s="348"/>
      <c r="G8" s="245">
        <v>4</v>
      </c>
      <c r="H8" s="245">
        <v>5</v>
      </c>
      <c r="I8" s="347">
        <v>6</v>
      </c>
      <c r="J8" s="348"/>
      <c r="K8" s="246">
        <v>7</v>
      </c>
    </row>
    <row r="9" spans="1:11" ht="18" customHeight="1" x14ac:dyDescent="0.4">
      <c r="A9" s="29"/>
      <c r="B9" s="132">
        <v>1</v>
      </c>
      <c r="C9" s="142">
        <v>1942</v>
      </c>
      <c r="D9" s="143">
        <v>46174</v>
      </c>
      <c r="E9" s="259" t="s">
        <v>447</v>
      </c>
      <c r="F9" s="259"/>
      <c r="G9" s="86"/>
      <c r="H9" s="131">
        <v>2</v>
      </c>
      <c r="I9" s="328">
        <v>434</v>
      </c>
      <c r="J9" s="328"/>
      <c r="K9" s="190"/>
    </row>
    <row r="10" spans="1:11" ht="18" customHeight="1" x14ac:dyDescent="0.4">
      <c r="A10" s="29"/>
      <c r="B10" s="89">
        <v>2</v>
      </c>
      <c r="C10" s="142"/>
      <c r="D10" s="143"/>
      <c r="E10" s="259" t="s">
        <v>466</v>
      </c>
      <c r="F10" s="259"/>
      <c r="G10" s="86"/>
      <c r="H10" s="131">
        <v>2</v>
      </c>
      <c r="I10" s="328">
        <v>434</v>
      </c>
      <c r="J10" s="328"/>
      <c r="K10" s="190"/>
    </row>
    <row r="11" spans="1:11" ht="18" customHeight="1" x14ac:dyDescent="0.4">
      <c r="A11" s="29"/>
      <c r="B11" s="89">
        <v>3</v>
      </c>
      <c r="C11" s="77"/>
      <c r="D11" s="220"/>
      <c r="E11" s="259" t="s">
        <v>467</v>
      </c>
      <c r="F11" s="259"/>
      <c r="G11" s="86"/>
      <c r="H11" s="131">
        <v>6</v>
      </c>
      <c r="I11" s="328">
        <v>468</v>
      </c>
      <c r="J11" s="328"/>
      <c r="K11" s="190"/>
    </row>
    <row r="12" spans="1:11" ht="18" customHeight="1" x14ac:dyDescent="0.4">
      <c r="A12" s="29"/>
      <c r="B12" s="89">
        <v>4</v>
      </c>
      <c r="C12" s="142"/>
      <c r="D12" s="143"/>
      <c r="E12" s="259" t="s">
        <v>468</v>
      </c>
      <c r="F12" s="259"/>
      <c r="G12" s="86"/>
      <c r="H12" s="131">
        <v>6</v>
      </c>
      <c r="I12" s="328">
        <v>416.34</v>
      </c>
      <c r="J12" s="328"/>
      <c r="K12" s="190"/>
    </row>
    <row r="13" spans="1:11" ht="18" customHeight="1" x14ac:dyDescent="0.4">
      <c r="A13" s="29"/>
      <c r="B13" s="89">
        <v>5</v>
      </c>
      <c r="C13" s="142"/>
      <c r="D13" s="143"/>
      <c r="E13" s="259" t="s">
        <v>469</v>
      </c>
      <c r="F13" s="259"/>
      <c r="G13" s="86"/>
      <c r="H13" s="131">
        <v>3</v>
      </c>
      <c r="I13" s="328">
        <v>111.75</v>
      </c>
      <c r="J13" s="328"/>
      <c r="K13" s="190"/>
    </row>
    <row r="14" spans="1:11" ht="18" customHeight="1" x14ac:dyDescent="0.4">
      <c r="A14" s="29"/>
      <c r="B14" s="89">
        <v>6</v>
      </c>
      <c r="C14" s="142"/>
      <c r="D14" s="143"/>
      <c r="E14" s="259" t="s">
        <v>470</v>
      </c>
      <c r="F14" s="259"/>
      <c r="G14" s="86"/>
      <c r="H14" s="131">
        <v>8</v>
      </c>
      <c r="I14" s="328">
        <v>169.2</v>
      </c>
      <c r="J14" s="328"/>
      <c r="K14" s="190"/>
    </row>
    <row r="15" spans="1:11" ht="18" customHeight="1" x14ac:dyDescent="0.4">
      <c r="A15" s="29"/>
      <c r="B15" s="132">
        <v>7</v>
      </c>
      <c r="C15" s="142"/>
      <c r="D15" s="143"/>
      <c r="E15" s="259" t="s">
        <v>445</v>
      </c>
      <c r="F15" s="259"/>
      <c r="G15" s="86"/>
      <c r="H15" s="131">
        <v>1</v>
      </c>
      <c r="I15" s="328">
        <v>150</v>
      </c>
      <c r="J15" s="328"/>
      <c r="K15" s="190"/>
    </row>
    <row r="16" spans="1:11" ht="18" customHeight="1" x14ac:dyDescent="0.4">
      <c r="A16" s="29"/>
      <c r="B16" s="89">
        <v>8</v>
      </c>
      <c r="C16" s="142"/>
      <c r="D16" s="143"/>
      <c r="E16" s="259" t="s">
        <v>446</v>
      </c>
      <c r="F16" s="259"/>
      <c r="G16" s="86"/>
      <c r="H16" s="131">
        <v>1</v>
      </c>
      <c r="I16" s="328"/>
      <c r="J16" s="328"/>
      <c r="K16" s="190">
        <v>316</v>
      </c>
    </row>
    <row r="17" spans="1:11" ht="18" customHeight="1" x14ac:dyDescent="0.4">
      <c r="A17" s="29"/>
      <c r="B17" s="89">
        <v>9</v>
      </c>
      <c r="C17" s="142"/>
      <c r="D17" s="143"/>
      <c r="E17" s="259" t="s">
        <v>444</v>
      </c>
      <c r="F17" s="259"/>
      <c r="G17" s="86"/>
      <c r="H17" s="131">
        <v>1</v>
      </c>
      <c r="I17" s="328"/>
      <c r="J17" s="328"/>
      <c r="K17" s="190">
        <v>210</v>
      </c>
    </row>
    <row r="18" spans="1:11" ht="18" customHeight="1" x14ac:dyDescent="0.4">
      <c r="A18" s="29"/>
      <c r="B18" s="89">
        <v>10</v>
      </c>
      <c r="C18" s="142"/>
      <c r="D18" s="143"/>
      <c r="E18" s="259" t="s">
        <v>471</v>
      </c>
      <c r="F18" s="259"/>
      <c r="G18" s="86"/>
      <c r="H18" s="131">
        <v>6</v>
      </c>
      <c r="I18" s="328">
        <v>132.30000000000001</v>
      </c>
      <c r="J18" s="328"/>
      <c r="K18" s="190"/>
    </row>
    <row r="19" spans="1:11" ht="18" customHeight="1" x14ac:dyDescent="0.4">
      <c r="A19" s="29"/>
      <c r="B19" s="89">
        <v>11</v>
      </c>
      <c r="C19" s="142"/>
      <c r="D19" s="143"/>
      <c r="E19" s="259" t="s">
        <v>472</v>
      </c>
      <c r="F19" s="259"/>
      <c r="G19" s="86"/>
      <c r="H19" s="131">
        <v>1</v>
      </c>
      <c r="I19" s="328">
        <v>31.47</v>
      </c>
      <c r="J19" s="328"/>
      <c r="K19" s="190"/>
    </row>
    <row r="20" spans="1:11" ht="18" customHeight="1" x14ac:dyDescent="0.4">
      <c r="A20" s="29"/>
      <c r="B20" s="89">
        <v>12</v>
      </c>
      <c r="C20" s="142"/>
      <c r="D20" s="143"/>
      <c r="E20" s="259" t="s">
        <v>473</v>
      </c>
      <c r="F20" s="259"/>
      <c r="G20" s="86"/>
      <c r="H20" s="131">
        <v>6</v>
      </c>
      <c r="I20" s="328"/>
      <c r="J20" s="328"/>
      <c r="K20" s="190">
        <v>61.38</v>
      </c>
    </row>
    <row r="21" spans="1:11" ht="18" customHeight="1" x14ac:dyDescent="0.4">
      <c r="A21" s="29"/>
      <c r="B21" s="89">
        <v>13</v>
      </c>
      <c r="C21" s="142"/>
      <c r="D21" s="143"/>
      <c r="E21" s="259" t="s">
        <v>473</v>
      </c>
      <c r="F21" s="259"/>
      <c r="G21" s="86"/>
      <c r="H21" s="131">
        <v>6</v>
      </c>
      <c r="I21" s="328"/>
      <c r="J21" s="328"/>
      <c r="K21" s="190">
        <v>51.54</v>
      </c>
    </row>
    <row r="22" spans="1:11" ht="18" customHeight="1" x14ac:dyDescent="0.4">
      <c r="A22" s="29"/>
      <c r="B22" s="89">
        <v>14</v>
      </c>
      <c r="C22" s="142"/>
      <c r="D22" s="143"/>
      <c r="E22" s="259" t="s">
        <v>473</v>
      </c>
      <c r="F22" s="259"/>
      <c r="G22" s="86"/>
      <c r="H22" s="131">
        <v>4</v>
      </c>
      <c r="I22" s="328"/>
      <c r="J22" s="328"/>
      <c r="K22" s="190">
        <v>53.64</v>
      </c>
    </row>
    <row r="23" spans="1:11" ht="18" customHeight="1" x14ac:dyDescent="0.4">
      <c r="A23" s="29"/>
      <c r="B23" s="89">
        <v>15</v>
      </c>
      <c r="C23" s="142"/>
      <c r="D23" s="143"/>
      <c r="E23" s="259" t="s">
        <v>474</v>
      </c>
      <c r="F23" s="259"/>
      <c r="G23" s="86"/>
      <c r="H23" s="131">
        <v>4</v>
      </c>
      <c r="I23" s="328"/>
      <c r="J23" s="328"/>
      <c r="K23" s="190">
        <v>316</v>
      </c>
    </row>
    <row r="24" spans="1:11" ht="18" customHeight="1" x14ac:dyDescent="0.4">
      <c r="A24" s="29"/>
      <c r="B24" s="89">
        <v>16</v>
      </c>
      <c r="C24" s="142"/>
      <c r="D24" s="143"/>
      <c r="E24" s="259" t="s">
        <v>474</v>
      </c>
      <c r="F24" s="259"/>
      <c r="G24" s="86"/>
      <c r="H24" s="131">
        <v>4</v>
      </c>
      <c r="I24" s="328"/>
      <c r="J24" s="328"/>
      <c r="K24" s="190">
        <v>328</v>
      </c>
    </row>
    <row r="25" spans="1:11" ht="18" customHeight="1" x14ac:dyDescent="0.4">
      <c r="A25" s="29"/>
      <c r="B25" s="89">
        <v>17</v>
      </c>
      <c r="C25" s="142"/>
      <c r="D25" s="143"/>
      <c r="E25" s="259" t="s">
        <v>475</v>
      </c>
      <c r="F25" s="259"/>
      <c r="G25" s="86"/>
      <c r="H25" s="131">
        <v>1</v>
      </c>
      <c r="I25" s="328">
        <v>475</v>
      </c>
      <c r="J25" s="328"/>
      <c r="K25" s="190"/>
    </row>
    <row r="26" spans="1:11" ht="18" customHeight="1" x14ac:dyDescent="0.4">
      <c r="A26" s="29"/>
      <c r="B26" s="89">
        <v>18</v>
      </c>
      <c r="C26" s="142"/>
      <c r="D26" s="143"/>
      <c r="E26" s="259" t="s">
        <v>476</v>
      </c>
      <c r="F26" s="259"/>
      <c r="G26" s="86"/>
      <c r="H26" s="131">
        <v>1</v>
      </c>
      <c r="I26" s="328">
        <v>102.9</v>
      </c>
      <c r="J26" s="328"/>
      <c r="K26" s="190"/>
    </row>
    <row r="27" spans="1:11" ht="18" customHeight="1" x14ac:dyDescent="0.4">
      <c r="A27" s="29"/>
      <c r="B27" s="89">
        <v>19</v>
      </c>
      <c r="C27" s="142"/>
      <c r="D27" s="143"/>
      <c r="E27" s="259" t="s">
        <v>477</v>
      </c>
      <c r="F27" s="259"/>
      <c r="G27" s="86"/>
      <c r="H27" s="131">
        <v>3</v>
      </c>
      <c r="I27" s="328"/>
      <c r="J27" s="328"/>
      <c r="K27" s="190">
        <v>270</v>
      </c>
    </row>
    <row r="28" spans="1:11" ht="18" customHeight="1" x14ac:dyDescent="0.4">
      <c r="A28" s="29"/>
      <c r="B28" s="89">
        <v>20</v>
      </c>
      <c r="C28" s="142"/>
      <c r="D28" s="143"/>
      <c r="E28" s="259" t="s">
        <v>478</v>
      </c>
      <c r="F28" s="259"/>
      <c r="G28" s="86"/>
      <c r="H28" s="131">
        <v>1</v>
      </c>
      <c r="I28" s="328">
        <v>35</v>
      </c>
      <c r="J28" s="328"/>
      <c r="K28" s="190"/>
    </row>
    <row r="29" spans="1:11" ht="18" customHeight="1" x14ac:dyDescent="0.4">
      <c r="A29" s="29"/>
      <c r="B29" s="89">
        <v>21</v>
      </c>
      <c r="C29" s="142"/>
      <c r="D29" s="143"/>
      <c r="E29" s="259" t="s">
        <v>443</v>
      </c>
      <c r="F29" s="259"/>
      <c r="G29" s="86"/>
      <c r="H29" s="131">
        <v>6</v>
      </c>
      <c r="I29" s="328">
        <v>62.1</v>
      </c>
      <c r="J29" s="328"/>
      <c r="K29" s="190"/>
    </row>
    <row r="30" spans="1:11" ht="18" customHeight="1" x14ac:dyDescent="0.4">
      <c r="A30" s="29"/>
      <c r="B30" s="89">
        <v>22</v>
      </c>
      <c r="C30" s="142"/>
      <c r="D30" s="143"/>
      <c r="E30" s="259" t="s">
        <v>479</v>
      </c>
      <c r="F30" s="259"/>
      <c r="G30" s="86"/>
      <c r="H30" s="131">
        <v>6</v>
      </c>
      <c r="I30" s="328">
        <v>1279.68</v>
      </c>
      <c r="J30" s="328"/>
      <c r="K30" s="190"/>
    </row>
    <row r="31" spans="1:11" ht="18" customHeight="1" x14ac:dyDescent="0.4">
      <c r="A31" s="29"/>
      <c r="B31" s="89">
        <v>23</v>
      </c>
      <c r="C31" s="142"/>
      <c r="D31" s="143"/>
      <c r="E31" s="259" t="s">
        <v>480</v>
      </c>
      <c r="F31" s="259"/>
      <c r="G31" s="86"/>
      <c r="H31" s="131">
        <v>6</v>
      </c>
      <c r="I31" s="328">
        <v>150.47999999999999</v>
      </c>
      <c r="J31" s="328"/>
      <c r="K31" s="190"/>
    </row>
    <row r="32" spans="1:11" ht="18" customHeight="1" x14ac:dyDescent="0.4">
      <c r="A32" s="29"/>
      <c r="B32" s="89">
        <v>24</v>
      </c>
      <c r="C32" s="142"/>
      <c r="D32" s="143"/>
      <c r="E32" s="259" t="s">
        <v>481</v>
      </c>
      <c r="F32" s="259"/>
      <c r="G32" s="86"/>
      <c r="H32" s="131">
        <v>2</v>
      </c>
      <c r="I32" s="328">
        <v>11.4</v>
      </c>
      <c r="J32" s="328"/>
      <c r="K32" s="190"/>
    </row>
    <row r="33" spans="1:11" ht="18" customHeight="1" x14ac:dyDescent="0.4">
      <c r="A33" s="29"/>
      <c r="B33" s="89">
        <v>25</v>
      </c>
      <c r="C33" s="142"/>
      <c r="D33" s="143"/>
      <c r="E33" s="259" t="s">
        <v>482</v>
      </c>
      <c r="F33" s="259"/>
      <c r="G33" s="86"/>
      <c r="H33" s="131">
        <v>2</v>
      </c>
      <c r="I33" s="328">
        <v>107.4</v>
      </c>
      <c r="J33" s="328"/>
      <c r="K33" s="190"/>
    </row>
    <row r="34" spans="1:11" ht="18" customHeight="1" x14ac:dyDescent="0.4">
      <c r="A34" s="29"/>
      <c r="B34" s="89">
        <v>26</v>
      </c>
      <c r="C34" s="142"/>
      <c r="D34" s="143"/>
      <c r="E34" s="259" t="s">
        <v>483</v>
      </c>
      <c r="F34" s="259"/>
      <c r="G34" s="86"/>
      <c r="H34" s="131">
        <v>4</v>
      </c>
      <c r="I34" s="328">
        <v>50.92</v>
      </c>
      <c r="J34" s="328"/>
      <c r="K34" s="190"/>
    </row>
    <row r="35" spans="1:11" ht="18" customHeight="1" x14ac:dyDescent="0.4">
      <c r="A35" s="29"/>
      <c r="B35" s="89">
        <v>27</v>
      </c>
      <c r="C35" s="142"/>
      <c r="D35" s="143"/>
      <c r="E35" s="259" t="s">
        <v>484</v>
      </c>
      <c r="F35" s="259"/>
      <c r="G35" s="86"/>
      <c r="H35" s="131">
        <v>2</v>
      </c>
      <c r="I35" s="328">
        <v>1596</v>
      </c>
      <c r="J35" s="328"/>
      <c r="K35" s="190"/>
    </row>
    <row r="36" spans="1:11" ht="18" customHeight="1" x14ac:dyDescent="0.4">
      <c r="A36" s="29"/>
      <c r="B36" s="89">
        <v>28</v>
      </c>
      <c r="C36" s="142"/>
      <c r="D36" s="143"/>
      <c r="E36" s="259" t="s">
        <v>484</v>
      </c>
      <c r="F36" s="259"/>
      <c r="G36" s="86"/>
      <c r="H36" s="131">
        <v>2</v>
      </c>
      <c r="I36" s="328">
        <v>2052</v>
      </c>
      <c r="J36" s="328"/>
      <c r="K36" s="190"/>
    </row>
    <row r="37" spans="1:11" ht="18" customHeight="1" x14ac:dyDescent="0.4">
      <c r="A37" s="29"/>
      <c r="B37" s="89">
        <v>29</v>
      </c>
      <c r="C37" s="142"/>
      <c r="D37" s="143"/>
      <c r="E37" s="259" t="s">
        <v>485</v>
      </c>
      <c r="F37" s="259"/>
      <c r="G37" s="86"/>
      <c r="H37" s="131">
        <v>1</v>
      </c>
      <c r="I37" s="328">
        <v>15.66</v>
      </c>
      <c r="J37" s="328"/>
      <c r="K37" s="190"/>
    </row>
    <row r="38" spans="1:11" ht="18" customHeight="1" x14ac:dyDescent="0.4">
      <c r="A38" s="29"/>
      <c r="B38" s="89">
        <v>30</v>
      </c>
      <c r="C38" s="142"/>
      <c r="D38" s="143"/>
      <c r="E38" s="259" t="s">
        <v>486</v>
      </c>
      <c r="F38" s="259"/>
      <c r="G38" s="86"/>
      <c r="H38" s="131">
        <v>1</v>
      </c>
      <c r="I38" s="328">
        <v>31.1</v>
      </c>
      <c r="J38" s="328"/>
      <c r="K38" s="190"/>
    </row>
    <row r="39" spans="1:11" ht="18" customHeight="1" x14ac:dyDescent="0.4">
      <c r="A39" s="29"/>
      <c r="B39" s="89">
        <v>31</v>
      </c>
      <c r="C39" s="142"/>
      <c r="D39" s="143"/>
      <c r="E39" s="259" t="s">
        <v>487</v>
      </c>
      <c r="F39" s="259"/>
      <c r="G39" s="86"/>
      <c r="H39" s="131">
        <v>1</v>
      </c>
      <c r="I39" s="328">
        <v>99.23</v>
      </c>
      <c r="J39" s="328"/>
      <c r="K39" s="190"/>
    </row>
    <row r="40" spans="1:11" ht="18" customHeight="1" x14ac:dyDescent="0.4">
      <c r="A40" s="29"/>
      <c r="B40" s="89">
        <v>32</v>
      </c>
      <c r="C40" s="142"/>
      <c r="D40" s="143"/>
      <c r="E40" s="259" t="s">
        <v>488</v>
      </c>
      <c r="F40" s="259"/>
      <c r="G40" s="86"/>
      <c r="H40" s="131">
        <v>1</v>
      </c>
      <c r="I40" s="328">
        <v>120</v>
      </c>
      <c r="J40" s="328"/>
      <c r="K40" s="190"/>
    </row>
    <row r="41" spans="1:11" ht="18" customHeight="1" x14ac:dyDescent="0.4">
      <c r="A41" s="29"/>
      <c r="B41" s="89">
        <v>33</v>
      </c>
      <c r="C41" s="142"/>
      <c r="D41" s="143"/>
      <c r="E41" s="259" t="s">
        <v>489</v>
      </c>
      <c r="F41" s="259"/>
      <c r="G41" s="86"/>
      <c r="H41" s="131">
        <v>6</v>
      </c>
      <c r="I41" s="328"/>
      <c r="J41" s="328"/>
      <c r="K41" s="190">
        <v>30</v>
      </c>
    </row>
    <row r="42" spans="1:11" ht="18" customHeight="1" x14ac:dyDescent="0.4">
      <c r="A42" s="29"/>
      <c r="B42" s="89">
        <v>34</v>
      </c>
      <c r="C42" s="142"/>
      <c r="D42" s="143"/>
      <c r="E42" s="259" t="s">
        <v>490</v>
      </c>
      <c r="F42" s="259"/>
      <c r="G42" s="86"/>
      <c r="H42" s="131">
        <v>20</v>
      </c>
      <c r="I42" s="328"/>
      <c r="J42" s="328"/>
      <c r="K42" s="190">
        <v>200</v>
      </c>
    </row>
    <row r="43" spans="1:11" ht="18" customHeight="1" x14ac:dyDescent="0.4">
      <c r="A43" s="29"/>
      <c r="B43" s="89">
        <v>35</v>
      </c>
      <c r="C43" s="142"/>
      <c r="D43" s="143"/>
      <c r="E43" s="259" t="s">
        <v>491</v>
      </c>
      <c r="F43" s="259"/>
      <c r="G43" s="86"/>
      <c r="H43" s="131">
        <v>2</v>
      </c>
      <c r="I43" s="328">
        <v>100</v>
      </c>
      <c r="J43" s="328"/>
      <c r="K43" s="190"/>
    </row>
    <row r="44" spans="1:11" ht="18" customHeight="1" x14ac:dyDescent="0.4">
      <c r="A44" s="29"/>
      <c r="B44" s="89">
        <v>36</v>
      </c>
      <c r="C44" s="142"/>
      <c r="D44" s="143"/>
      <c r="E44" s="259" t="s">
        <v>492</v>
      </c>
      <c r="F44" s="259"/>
      <c r="G44" s="86"/>
      <c r="H44" s="131">
        <v>2</v>
      </c>
      <c r="I44" s="328">
        <v>514</v>
      </c>
      <c r="J44" s="328"/>
      <c r="K44" s="190"/>
    </row>
    <row r="45" spans="1:11" ht="18" customHeight="1" x14ac:dyDescent="0.4">
      <c r="A45" s="29"/>
      <c r="B45" s="89">
        <v>37</v>
      </c>
      <c r="C45" s="142"/>
      <c r="D45" s="143"/>
      <c r="E45" s="259" t="s">
        <v>493</v>
      </c>
      <c r="F45" s="259"/>
      <c r="G45" s="86"/>
      <c r="H45" s="131">
        <v>2</v>
      </c>
      <c r="I45" s="328">
        <v>160</v>
      </c>
      <c r="J45" s="328"/>
      <c r="K45" s="190"/>
    </row>
    <row r="46" spans="1:11" ht="18" customHeight="1" x14ac:dyDescent="0.4">
      <c r="A46" s="29"/>
      <c r="B46" s="89">
        <v>38</v>
      </c>
      <c r="C46" s="142"/>
      <c r="D46" s="143"/>
      <c r="E46" s="259" t="s">
        <v>494</v>
      </c>
      <c r="F46" s="259"/>
      <c r="G46" s="86"/>
      <c r="H46" s="131">
        <v>1</v>
      </c>
      <c r="I46" s="328">
        <v>25</v>
      </c>
      <c r="J46" s="328"/>
      <c r="K46" s="190"/>
    </row>
    <row r="47" spans="1:11" ht="18" customHeight="1" thickBot="1" x14ac:dyDescent="0.45">
      <c r="A47" s="29"/>
      <c r="B47" s="132">
        <v>39</v>
      </c>
      <c r="C47" s="184"/>
      <c r="D47" s="185"/>
      <c r="E47" s="330" t="s">
        <v>495</v>
      </c>
      <c r="F47" s="330"/>
      <c r="G47" s="181"/>
      <c r="H47" s="182">
        <v>1</v>
      </c>
      <c r="I47" s="331">
        <v>70</v>
      </c>
      <c r="J47" s="331"/>
      <c r="K47" s="191"/>
    </row>
    <row r="48" spans="1:11" ht="16.149999999999999" customHeight="1" x14ac:dyDescent="0.4">
      <c r="A48" s="29"/>
      <c r="B48" s="202">
        <v>40</v>
      </c>
      <c r="C48" s="212">
        <v>1981</v>
      </c>
      <c r="D48" s="213">
        <v>46176</v>
      </c>
      <c r="E48" s="332" t="s">
        <v>467</v>
      </c>
      <c r="F48" s="332"/>
      <c r="G48" s="203"/>
      <c r="H48" s="204">
        <v>4</v>
      </c>
      <c r="I48" s="333">
        <v>163</v>
      </c>
      <c r="J48" s="333"/>
      <c r="K48" s="205"/>
    </row>
    <row r="49" spans="1:11" ht="16.149999999999999" customHeight="1" x14ac:dyDescent="0.4">
      <c r="A49" s="29"/>
      <c r="B49" s="89">
        <v>41</v>
      </c>
      <c r="C49" s="142"/>
      <c r="D49" s="143"/>
      <c r="E49" s="259" t="s">
        <v>496</v>
      </c>
      <c r="F49" s="259"/>
      <c r="G49" s="86"/>
      <c r="H49" s="131">
        <v>2</v>
      </c>
      <c r="I49" s="328">
        <v>120.72</v>
      </c>
      <c r="J49" s="328"/>
      <c r="K49" s="190"/>
    </row>
    <row r="50" spans="1:11" ht="16.149999999999999" customHeight="1" x14ac:dyDescent="0.4">
      <c r="A50" s="29"/>
      <c r="B50" s="89">
        <v>42</v>
      </c>
      <c r="C50" s="142"/>
      <c r="D50" s="143"/>
      <c r="E50" s="259" t="s">
        <v>497</v>
      </c>
      <c r="F50" s="259"/>
      <c r="G50" s="86"/>
      <c r="H50" s="131">
        <v>4</v>
      </c>
      <c r="I50" s="328">
        <v>84.6</v>
      </c>
      <c r="J50" s="328"/>
      <c r="K50" s="190"/>
    </row>
    <row r="51" spans="1:11" ht="16.149999999999999" customHeight="1" x14ac:dyDescent="0.4">
      <c r="A51" s="29"/>
      <c r="B51" s="89">
        <v>43</v>
      </c>
      <c r="C51" s="142"/>
      <c r="D51" s="143"/>
      <c r="E51" s="259" t="s">
        <v>498</v>
      </c>
      <c r="F51" s="259"/>
      <c r="G51" s="86"/>
      <c r="H51" s="131">
        <v>4</v>
      </c>
      <c r="I51" s="328">
        <v>907.32</v>
      </c>
      <c r="J51" s="328"/>
      <c r="K51" s="190"/>
    </row>
    <row r="52" spans="1:11" ht="16.149999999999999" customHeight="1" x14ac:dyDescent="0.4">
      <c r="A52" s="29"/>
      <c r="B52" s="89">
        <v>44</v>
      </c>
      <c r="C52" s="142"/>
      <c r="D52" s="143"/>
      <c r="E52" s="259" t="s">
        <v>499</v>
      </c>
      <c r="F52" s="259"/>
      <c r="G52" s="86"/>
      <c r="H52" s="131">
        <v>6</v>
      </c>
      <c r="I52" s="328">
        <v>183</v>
      </c>
      <c r="J52" s="328"/>
      <c r="K52" s="190"/>
    </row>
    <row r="53" spans="1:11" ht="16.149999999999999" customHeight="1" x14ac:dyDescent="0.4">
      <c r="A53" s="29"/>
      <c r="B53" s="89">
        <v>45</v>
      </c>
      <c r="C53" s="142"/>
      <c r="D53" s="143"/>
      <c r="E53" s="259" t="s">
        <v>482</v>
      </c>
      <c r="F53" s="259"/>
      <c r="G53" s="86"/>
      <c r="H53" s="131">
        <v>6</v>
      </c>
      <c r="I53" s="328">
        <v>46.2</v>
      </c>
      <c r="J53" s="328"/>
      <c r="K53" s="190"/>
    </row>
    <row r="54" spans="1:11" ht="16.149999999999999" customHeight="1" x14ac:dyDescent="0.4">
      <c r="A54" s="29"/>
      <c r="B54" s="89">
        <v>46</v>
      </c>
      <c r="C54" s="142"/>
      <c r="D54" s="143"/>
      <c r="E54" s="259" t="s">
        <v>473</v>
      </c>
      <c r="F54" s="259"/>
      <c r="G54" s="86"/>
      <c r="H54" s="131">
        <v>4</v>
      </c>
      <c r="I54" s="328"/>
      <c r="J54" s="328"/>
      <c r="K54" s="190">
        <v>53.2</v>
      </c>
    </row>
    <row r="55" spans="1:11" ht="16.149999999999999" customHeight="1" x14ac:dyDescent="0.4">
      <c r="A55" s="29"/>
      <c r="B55" s="132">
        <v>47</v>
      </c>
      <c r="C55" s="184"/>
      <c r="D55" s="185"/>
      <c r="E55" s="330" t="s">
        <v>473</v>
      </c>
      <c r="F55" s="330"/>
      <c r="G55" s="181"/>
      <c r="H55" s="182">
        <v>1</v>
      </c>
      <c r="I55" s="331"/>
      <c r="J55" s="331"/>
      <c r="K55" s="191">
        <v>10.23</v>
      </c>
    </row>
    <row r="56" spans="1:11" ht="16.149999999999999" customHeight="1" thickBot="1" x14ac:dyDescent="0.45">
      <c r="A56" s="29"/>
      <c r="B56" s="206"/>
      <c r="C56" s="218"/>
      <c r="D56" s="219"/>
      <c r="E56" s="330" t="s">
        <v>473</v>
      </c>
      <c r="F56" s="330"/>
      <c r="G56" s="181"/>
      <c r="H56" s="182">
        <v>4</v>
      </c>
      <c r="I56" s="331"/>
      <c r="J56" s="331"/>
      <c r="K56" s="191">
        <v>40.92</v>
      </c>
    </row>
    <row r="57" spans="1:11" ht="16.149999999999999" customHeight="1" x14ac:dyDescent="0.4">
      <c r="A57" s="29"/>
      <c r="B57" s="202">
        <v>48</v>
      </c>
      <c r="C57" s="212">
        <v>1977</v>
      </c>
      <c r="D57" s="213">
        <v>46176</v>
      </c>
      <c r="E57" s="332" t="s">
        <v>500</v>
      </c>
      <c r="F57" s="332"/>
      <c r="G57" s="203"/>
      <c r="H57" s="204">
        <v>2</v>
      </c>
      <c r="I57" s="333">
        <v>227.24</v>
      </c>
      <c r="J57" s="333"/>
      <c r="K57" s="205"/>
    </row>
    <row r="58" spans="1:11" ht="16.149999999999999" customHeight="1" x14ac:dyDescent="0.4">
      <c r="A58" s="29"/>
      <c r="B58" s="89">
        <v>49</v>
      </c>
      <c r="C58" s="142"/>
      <c r="D58" s="143"/>
      <c r="E58" s="259" t="s">
        <v>502</v>
      </c>
      <c r="F58" s="259"/>
      <c r="G58" s="86"/>
      <c r="H58" s="131">
        <v>17</v>
      </c>
      <c r="I58" s="328">
        <v>544</v>
      </c>
      <c r="J58" s="328"/>
      <c r="K58" s="190"/>
    </row>
    <row r="59" spans="1:11" ht="16.149999999999999" customHeight="1" x14ac:dyDescent="0.4">
      <c r="A59" s="29"/>
      <c r="B59" s="89">
        <v>50</v>
      </c>
      <c r="C59" s="142"/>
      <c r="D59" s="143"/>
      <c r="E59" s="259" t="s">
        <v>501</v>
      </c>
      <c r="F59" s="259"/>
      <c r="G59" s="86"/>
      <c r="H59" s="131">
        <v>20</v>
      </c>
      <c r="I59" s="328">
        <v>243.38</v>
      </c>
      <c r="J59" s="328"/>
      <c r="K59" s="190"/>
    </row>
    <row r="60" spans="1:11" ht="16.149999999999999" customHeight="1" x14ac:dyDescent="0.4">
      <c r="A60" s="29"/>
      <c r="B60" s="89">
        <v>51</v>
      </c>
      <c r="C60" s="142"/>
      <c r="D60" s="143"/>
      <c r="E60" s="259" t="s">
        <v>503</v>
      </c>
      <c r="F60" s="259"/>
      <c r="G60" s="86"/>
      <c r="H60" s="131">
        <v>20</v>
      </c>
      <c r="I60" s="328">
        <v>185.62</v>
      </c>
      <c r="J60" s="328"/>
      <c r="K60" s="190"/>
    </row>
    <row r="61" spans="1:11" ht="16.149999999999999" customHeight="1" x14ac:dyDescent="0.4">
      <c r="A61" s="29"/>
      <c r="B61" s="89">
        <v>52</v>
      </c>
      <c r="C61" s="142"/>
      <c r="D61" s="143"/>
      <c r="E61" s="259" t="s">
        <v>504</v>
      </c>
      <c r="F61" s="259"/>
      <c r="G61" s="86"/>
      <c r="H61" s="131">
        <v>10</v>
      </c>
      <c r="I61" s="328">
        <v>28.44</v>
      </c>
      <c r="J61" s="328"/>
      <c r="K61" s="190"/>
    </row>
    <row r="62" spans="1:11" ht="16.149999999999999" customHeight="1" x14ac:dyDescent="0.4">
      <c r="A62" s="29"/>
      <c r="B62" s="132">
        <v>53</v>
      </c>
      <c r="C62" s="184"/>
      <c r="D62" s="185"/>
      <c r="E62" s="330" t="s">
        <v>505</v>
      </c>
      <c r="F62" s="330"/>
      <c r="G62" s="181"/>
      <c r="H62" s="182">
        <v>2</v>
      </c>
      <c r="I62" s="331">
        <v>284</v>
      </c>
      <c r="J62" s="331"/>
      <c r="K62" s="191"/>
    </row>
    <row r="63" spans="1:11" ht="16.149999999999999" customHeight="1" x14ac:dyDescent="0.4">
      <c r="A63" s="29"/>
      <c r="B63" s="242"/>
      <c r="C63" s="243"/>
      <c r="D63" s="244"/>
      <c r="E63" s="330" t="s">
        <v>512</v>
      </c>
      <c r="F63" s="330"/>
      <c r="G63" s="181"/>
      <c r="H63" s="182">
        <v>2</v>
      </c>
      <c r="I63" s="331">
        <v>338</v>
      </c>
      <c r="J63" s="331"/>
      <c r="K63" s="191"/>
    </row>
    <row r="64" spans="1:11" ht="16.149999999999999" customHeight="1" thickBot="1" x14ac:dyDescent="0.45">
      <c r="A64" s="29"/>
      <c r="B64" s="242"/>
      <c r="C64" s="243"/>
      <c r="D64" s="244"/>
      <c r="E64" s="330" t="s">
        <v>502</v>
      </c>
      <c r="F64" s="330"/>
      <c r="G64" s="181"/>
      <c r="H64" s="182">
        <v>3</v>
      </c>
      <c r="I64" s="331">
        <v>90</v>
      </c>
      <c r="J64" s="331"/>
      <c r="K64" s="191"/>
    </row>
    <row r="65" spans="1:11" ht="16.149999999999999" customHeight="1" x14ac:dyDescent="0.4">
      <c r="A65" s="29"/>
      <c r="B65" s="202">
        <v>54</v>
      </c>
      <c r="C65" s="212">
        <v>2061</v>
      </c>
      <c r="D65" s="213">
        <v>46178</v>
      </c>
      <c r="E65" s="332" t="s">
        <v>504</v>
      </c>
      <c r="F65" s="332"/>
      <c r="G65" s="203"/>
      <c r="H65" s="204">
        <v>10</v>
      </c>
      <c r="I65" s="333">
        <v>28.44</v>
      </c>
      <c r="J65" s="333"/>
      <c r="K65" s="205"/>
    </row>
    <row r="66" spans="1:11" ht="16.149999999999999" customHeight="1" x14ac:dyDescent="0.4">
      <c r="A66" s="29"/>
      <c r="B66" s="89">
        <v>55</v>
      </c>
      <c r="C66" s="142"/>
      <c r="D66" s="143"/>
      <c r="E66" s="259" t="s">
        <v>502</v>
      </c>
      <c r="F66" s="259"/>
      <c r="G66" s="86"/>
      <c r="H66" s="131">
        <v>10</v>
      </c>
      <c r="I66" s="328">
        <v>164.06</v>
      </c>
      <c r="J66" s="328"/>
      <c r="K66" s="190"/>
    </row>
    <row r="67" spans="1:11" ht="16.149999999999999" customHeight="1" x14ac:dyDescent="0.4">
      <c r="A67" s="29"/>
      <c r="B67" s="89">
        <v>56</v>
      </c>
      <c r="C67" s="142"/>
      <c r="D67" s="143"/>
      <c r="E67" s="259" t="s">
        <v>499</v>
      </c>
      <c r="F67" s="259"/>
      <c r="G67" s="86"/>
      <c r="H67" s="131">
        <v>10</v>
      </c>
      <c r="I67" s="328">
        <v>305</v>
      </c>
      <c r="J67" s="328"/>
      <c r="K67" s="190"/>
    </row>
    <row r="68" spans="1:11" ht="16.149999999999999" customHeight="1" x14ac:dyDescent="0.4">
      <c r="A68" s="29"/>
      <c r="B68" s="89">
        <v>57</v>
      </c>
      <c r="C68" s="142"/>
      <c r="D68" s="143"/>
      <c r="E68" s="259" t="s">
        <v>506</v>
      </c>
      <c r="F68" s="259"/>
      <c r="G68" s="86"/>
      <c r="H68" s="131">
        <v>14</v>
      </c>
      <c r="I68" s="328">
        <v>406.11</v>
      </c>
      <c r="J68" s="328"/>
      <c r="K68" s="190"/>
    </row>
    <row r="69" spans="1:11" ht="16.149999999999999" customHeight="1" x14ac:dyDescent="0.4">
      <c r="A69" s="29"/>
      <c r="B69" s="89">
        <v>58</v>
      </c>
      <c r="C69" s="142"/>
      <c r="D69" s="143"/>
      <c r="E69" s="259" t="s">
        <v>507</v>
      </c>
      <c r="F69" s="259"/>
      <c r="G69" s="86"/>
      <c r="H69" s="131">
        <v>10</v>
      </c>
      <c r="I69" s="328">
        <v>121.69</v>
      </c>
      <c r="J69" s="328"/>
      <c r="K69" s="190"/>
    </row>
    <row r="70" spans="1:11" ht="16.149999999999999" customHeight="1" thickBot="1" x14ac:dyDescent="0.45">
      <c r="A70" s="29"/>
      <c r="B70" s="206">
        <v>59</v>
      </c>
      <c r="C70" s="218"/>
      <c r="D70" s="219"/>
      <c r="E70" s="266" t="s">
        <v>508</v>
      </c>
      <c r="F70" s="266"/>
      <c r="G70" s="207"/>
      <c r="H70" s="208">
        <v>1</v>
      </c>
      <c r="I70" s="329">
        <v>259</v>
      </c>
      <c r="J70" s="329"/>
      <c r="K70" s="199"/>
    </row>
    <row r="71" spans="1:11" ht="20.45" customHeight="1" thickBot="1" x14ac:dyDescent="0.45">
      <c r="A71" s="29"/>
      <c r="B71" s="91"/>
      <c r="C71" s="63"/>
      <c r="D71" s="63"/>
      <c r="E71" s="29"/>
      <c r="F71" s="343" t="s">
        <v>164</v>
      </c>
      <c r="G71" s="344"/>
      <c r="H71" s="345"/>
      <c r="I71" s="337">
        <f>SUM(I9:K70)</f>
        <v>16075.660000000002</v>
      </c>
      <c r="J71" s="338"/>
      <c r="K71" s="339"/>
    </row>
    <row r="72" spans="1:11" ht="20.45" customHeight="1" thickBot="1" x14ac:dyDescent="0.45">
      <c r="A72" s="29"/>
      <c r="B72" s="91"/>
      <c r="C72" s="63"/>
      <c r="D72" s="63"/>
      <c r="E72" s="29"/>
      <c r="F72" s="340" t="s">
        <v>400</v>
      </c>
      <c r="G72" s="341"/>
      <c r="H72" s="342"/>
      <c r="I72" s="334">
        <v>0</v>
      </c>
      <c r="J72" s="335"/>
      <c r="K72" s="336"/>
    </row>
    <row r="73" spans="1:11" ht="20.45" customHeight="1" thickBot="1" x14ac:dyDescent="0.45">
      <c r="A73" s="29"/>
      <c r="B73" s="91"/>
      <c r="C73" s="63"/>
      <c r="D73" s="63"/>
      <c r="E73" s="29"/>
      <c r="F73" s="340" t="s">
        <v>334</v>
      </c>
      <c r="G73" s="341"/>
      <c r="H73" s="342"/>
      <c r="I73" s="334">
        <f>+I71-I72</f>
        <v>16075.660000000002</v>
      </c>
      <c r="J73" s="335"/>
      <c r="K73" s="336"/>
    </row>
    <row r="74" spans="1:11" ht="20.45" customHeight="1" thickBot="1" x14ac:dyDescent="0.45">
      <c r="A74" s="29"/>
      <c r="B74" s="91"/>
      <c r="C74" s="63"/>
      <c r="D74" s="63"/>
      <c r="E74" s="29"/>
      <c r="F74" s="340" t="s">
        <v>396</v>
      </c>
      <c r="G74" s="341"/>
      <c r="H74" s="342"/>
      <c r="I74" s="334">
        <f>+SUM(K9:K70)</f>
        <v>1940.91</v>
      </c>
      <c r="J74" s="335"/>
      <c r="K74" s="336"/>
    </row>
    <row r="75" spans="1:11" ht="20.45" customHeight="1" thickBot="1" x14ac:dyDescent="0.45">
      <c r="A75" s="29"/>
      <c r="B75" s="91"/>
      <c r="C75" s="63"/>
      <c r="D75" s="63"/>
      <c r="E75" s="29"/>
      <c r="F75" s="174"/>
      <c r="G75" s="175"/>
      <c r="H75" s="173" t="s">
        <v>165</v>
      </c>
      <c r="I75" s="334">
        <f>+I73-I74</f>
        <v>14134.750000000002</v>
      </c>
      <c r="J75" s="335"/>
      <c r="K75" s="336"/>
    </row>
    <row r="76" spans="1:11" ht="24" customHeight="1" x14ac:dyDescent="0.4">
      <c r="A76" s="29"/>
      <c r="B76" s="91"/>
      <c r="C76" s="63"/>
      <c r="D76" s="63"/>
      <c r="E76" s="38"/>
      <c r="F76" s="38"/>
      <c r="G76" s="38"/>
      <c r="H76" s="92"/>
      <c r="I76" s="93"/>
      <c r="J76" s="93"/>
    </row>
    <row r="77" spans="1:11" ht="49.9" customHeight="1" x14ac:dyDescent="0.4">
      <c r="A77" s="29"/>
      <c r="B77" s="29"/>
      <c r="C77" s="63"/>
      <c r="D77" s="29"/>
      <c r="E77" s="29"/>
      <c r="F77" s="29"/>
      <c r="G77" s="29"/>
      <c r="H77" s="60" t="str">
        <f>+' प्रमाणपत्र'!G6</f>
        <v>स्वाक्षरी</v>
      </c>
      <c r="I77" s="29"/>
      <c r="J77" s="29"/>
    </row>
    <row r="78" spans="1:11" ht="18.75" hidden="1" x14ac:dyDescent="0.4">
      <c r="A78" s="29"/>
      <c r="B78" s="29"/>
      <c r="C78" s="63"/>
      <c r="D78" s="29"/>
      <c r="E78" s="29"/>
      <c r="F78" s="29"/>
      <c r="G78" s="29"/>
      <c r="H78" s="29"/>
      <c r="I78" s="29"/>
      <c r="J78" s="29"/>
    </row>
    <row r="79" spans="1:11" ht="18.75" x14ac:dyDescent="0.4">
      <c r="A79" s="29"/>
      <c r="B79" s="29"/>
      <c r="C79" s="63"/>
      <c r="D79" s="29"/>
      <c r="E79" s="29"/>
      <c r="F79" s="29"/>
      <c r="G79" s="29"/>
      <c r="H79" s="63" t="str">
        <f>+' प्रमाणपत्र'!G7</f>
        <v xml:space="preserve"> डॉक्टरचे नाव :-  Dr. Anubhuti Metkar,</v>
      </c>
      <c r="I79" s="29"/>
      <c r="J79" s="29"/>
    </row>
    <row r="80" spans="1:11" ht="18.75" x14ac:dyDescent="0.4">
      <c r="A80" s="29"/>
      <c r="B80" s="29"/>
      <c r="C80" s="63"/>
      <c r="D80" s="29"/>
      <c r="E80" s="29"/>
      <c r="F80" s="29"/>
      <c r="G80" s="29"/>
      <c r="H80" s="63" t="str">
        <f>+' प्रमाणपत्र'!G8</f>
        <v xml:space="preserve">रूग्णालयाचा नोंदणी क्रमांक व दिनांक           Date                                   </v>
      </c>
      <c r="I80" s="29"/>
      <c r="J80" s="29"/>
    </row>
    <row r="81" spans="1:10" ht="18.75" x14ac:dyDescent="0.4">
      <c r="A81" s="29"/>
      <c r="B81" s="29"/>
      <c r="C81" s="63"/>
      <c r="D81" s="29"/>
      <c r="E81" s="29"/>
      <c r="F81" s="29"/>
      <c r="G81" s="29"/>
      <c r="H81" s="63" t="str">
        <f>+' प्रमाणपत्र'!G9</f>
        <v>रूग्णालयाचे नाव  Icchhamani,Hospital,</v>
      </c>
      <c r="I81" s="29"/>
      <c r="J81" s="29"/>
    </row>
    <row r="82" spans="1:10" ht="18.75" x14ac:dyDescent="0.4">
      <c r="C82" s="124"/>
    </row>
    <row r="83" spans="1:10" ht="18.75" x14ac:dyDescent="0.4">
      <c r="C83" s="124"/>
    </row>
    <row r="84" spans="1:10" ht="18.75" x14ac:dyDescent="0.4">
      <c r="C84" s="124"/>
    </row>
    <row r="85" spans="1:10" ht="18.75" x14ac:dyDescent="0.4">
      <c r="C85" s="124"/>
    </row>
    <row r="86" spans="1:10" ht="18.75" x14ac:dyDescent="0.4">
      <c r="C86" s="29"/>
    </row>
    <row r="87" spans="1:10" ht="18.75" x14ac:dyDescent="0.4">
      <c r="C87" s="29"/>
    </row>
    <row r="88" spans="1:10" ht="18.75" x14ac:dyDescent="0.4">
      <c r="C88" s="29"/>
    </row>
    <row r="89" spans="1:10" ht="18.75" x14ac:dyDescent="0.4">
      <c r="C89" s="29"/>
    </row>
  </sheetData>
  <mergeCells count="140">
    <mergeCell ref="E21:F21"/>
    <mergeCell ref="I21:J21"/>
    <mergeCell ref="E16:F16"/>
    <mergeCell ref="I16:J16"/>
    <mergeCell ref="E17:F17"/>
    <mergeCell ref="I17:J17"/>
    <mergeCell ref="E18:F18"/>
    <mergeCell ref="I18:J18"/>
    <mergeCell ref="E19:F19"/>
    <mergeCell ref="I19:J19"/>
    <mergeCell ref="E20:F20"/>
    <mergeCell ref="I20:J20"/>
    <mergeCell ref="E11:F11"/>
    <mergeCell ref="I11:J11"/>
    <mergeCell ref="E13:F13"/>
    <mergeCell ref="I13:J13"/>
    <mergeCell ref="E14:F14"/>
    <mergeCell ref="I14:J14"/>
    <mergeCell ref="E12:F12"/>
    <mergeCell ref="I12:J12"/>
    <mergeCell ref="E15:F15"/>
    <mergeCell ref="I15:J15"/>
    <mergeCell ref="B1:J1"/>
    <mergeCell ref="C7:D7"/>
    <mergeCell ref="E7:F7"/>
    <mergeCell ref="I7:J7"/>
    <mergeCell ref="E8:F8"/>
    <mergeCell ref="I8:J8"/>
    <mergeCell ref="E9:F9"/>
    <mergeCell ref="I9:J9"/>
    <mergeCell ref="E10:F10"/>
    <mergeCell ref="I10:J10"/>
    <mergeCell ref="C8:D8"/>
    <mergeCell ref="I75:K75"/>
    <mergeCell ref="I71:K71"/>
    <mergeCell ref="I72:K72"/>
    <mergeCell ref="I74:K74"/>
    <mergeCell ref="I73:K73"/>
    <mergeCell ref="F74:H74"/>
    <mergeCell ref="F71:H71"/>
    <mergeCell ref="F72:H72"/>
    <mergeCell ref="F73:H73"/>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E34:F34"/>
    <mergeCell ref="I34:J34"/>
    <mergeCell ref="E35:F35"/>
    <mergeCell ref="I35:J35"/>
    <mergeCell ref="E36:F36"/>
    <mergeCell ref="I36:J36"/>
    <mergeCell ref="E37:F37"/>
    <mergeCell ref="I37:J37"/>
    <mergeCell ref="E38:F38"/>
    <mergeCell ref="I38:J38"/>
    <mergeCell ref="E39:F39"/>
    <mergeCell ref="I39:J39"/>
    <mergeCell ref="E40:F40"/>
    <mergeCell ref="I40:J40"/>
    <mergeCell ref="E41:F41"/>
    <mergeCell ref="I41:J41"/>
    <mergeCell ref="E42:F42"/>
    <mergeCell ref="I42:J42"/>
    <mergeCell ref="E43:F43"/>
    <mergeCell ref="I43:J43"/>
    <mergeCell ref="E44:F44"/>
    <mergeCell ref="I44:J44"/>
    <mergeCell ref="E45:F45"/>
    <mergeCell ref="I45:J45"/>
    <mergeCell ref="E46:F46"/>
    <mergeCell ref="I46:J46"/>
    <mergeCell ref="E47:F47"/>
    <mergeCell ref="I47:J47"/>
    <mergeCell ref="E48:F48"/>
    <mergeCell ref="I48:J48"/>
    <mergeCell ref="E49:F49"/>
    <mergeCell ref="I49:J49"/>
    <mergeCell ref="E50:F50"/>
    <mergeCell ref="I50:J50"/>
    <mergeCell ref="E51:F51"/>
    <mergeCell ref="I51:J51"/>
    <mergeCell ref="E52:F52"/>
    <mergeCell ref="I52:J52"/>
    <mergeCell ref="E53:F53"/>
    <mergeCell ref="I53:J53"/>
    <mergeCell ref="E54:F54"/>
    <mergeCell ref="I54:J54"/>
    <mergeCell ref="E55:F55"/>
    <mergeCell ref="I55:J55"/>
    <mergeCell ref="E58:F58"/>
    <mergeCell ref="I58:J58"/>
    <mergeCell ref="E57:F57"/>
    <mergeCell ref="I57:J57"/>
    <mergeCell ref="E56:F56"/>
    <mergeCell ref="I56:J56"/>
    <mergeCell ref="E59:F59"/>
    <mergeCell ref="I59:J59"/>
    <mergeCell ref="E60:F60"/>
    <mergeCell ref="I60:J60"/>
    <mergeCell ref="E61:F61"/>
    <mergeCell ref="I61:J61"/>
    <mergeCell ref="E62:F62"/>
    <mergeCell ref="I62:J62"/>
    <mergeCell ref="E65:F65"/>
    <mergeCell ref="I65:J65"/>
    <mergeCell ref="E63:F63"/>
    <mergeCell ref="I63:J63"/>
    <mergeCell ref="E64:F64"/>
    <mergeCell ref="I64:J64"/>
    <mergeCell ref="E66:F66"/>
    <mergeCell ref="I66:J66"/>
    <mergeCell ref="E67:F67"/>
    <mergeCell ref="I67:J67"/>
    <mergeCell ref="E68:F68"/>
    <mergeCell ref="I68:J68"/>
    <mergeCell ref="E69:F69"/>
    <mergeCell ref="I69:J69"/>
    <mergeCell ref="E70:F70"/>
    <mergeCell ref="I70:J70"/>
  </mergeCells>
  <pageMargins left="0.7" right="0.7" top="0.75" bottom="0.75" header="0.3" footer="0.3"/>
  <pageSetup paperSize="9" scale="87" orientation="portrait" r:id="rId1"/>
  <rowBreaks count="1" manualBreakCount="1">
    <brk id="47" max="1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26"/>
  <sheetViews>
    <sheetView view="pageBreakPreview" zoomScale="99" zoomScaleNormal="106" zoomScaleSheetLayoutView="99" workbookViewId="0">
      <selection activeCell="I15" sqref="I15:J15"/>
    </sheetView>
  </sheetViews>
  <sheetFormatPr defaultColWidth="9.140625" defaultRowHeight="18" x14ac:dyDescent="0.4"/>
  <cols>
    <col min="1" max="1" width="5" style="6" customWidth="1"/>
    <col min="2" max="2" width="6" style="6" customWidth="1"/>
    <col min="3" max="4" width="12.7109375" style="6" customWidth="1"/>
    <col min="5" max="5" width="8.28515625" style="6" customWidth="1"/>
    <col min="6" max="6" width="4.7109375" style="6" customWidth="1"/>
    <col min="7" max="7" width="8.7109375" style="6" customWidth="1"/>
    <col min="8" max="8" width="14.42578125" style="6" customWidth="1"/>
    <col min="9" max="9" width="5.140625" style="6" customWidth="1"/>
    <col min="10" max="10" width="13" style="6" customWidth="1"/>
    <col min="11" max="12" width="9.140625" style="6"/>
    <col min="13" max="13" width="10.7109375" style="6" bestFit="1" customWidth="1"/>
    <col min="14" max="16384" width="9.140625" style="6"/>
  </cols>
  <sheetData>
    <row r="1" spans="1:16" ht="19.5" customHeight="1" x14ac:dyDescent="0.4">
      <c r="A1" s="29"/>
      <c r="B1" s="249" t="s">
        <v>153</v>
      </c>
      <c r="C1" s="249"/>
      <c r="D1" s="249"/>
      <c r="E1" s="249"/>
      <c r="F1" s="249"/>
      <c r="G1" s="249"/>
      <c r="H1" s="249"/>
      <c r="I1" s="249"/>
      <c r="J1" s="249"/>
    </row>
    <row r="2" spans="1:16" ht="12" customHeight="1" x14ac:dyDescent="0.4">
      <c r="A2" s="29"/>
      <c r="B2" s="29"/>
      <c r="C2" s="29"/>
      <c r="D2" s="29"/>
      <c r="E2" s="29"/>
      <c r="F2" s="29"/>
      <c r="G2" s="29"/>
      <c r="H2" s="29"/>
      <c r="I2" s="29"/>
      <c r="J2" s="29"/>
    </row>
    <row r="3" spans="1:16" ht="18.75" x14ac:dyDescent="0.4">
      <c r="A3" s="29"/>
      <c r="B3" s="87" t="str">
        <f>+'परीशिष्ट -एक'!C10&amp;'परीशिष्ट -एक'!D10</f>
        <v xml:space="preserve">रुग्णाचे नाव :-   रेखा प्रमोद पुरी, </v>
      </c>
      <c r="C3" s="29"/>
      <c r="D3" s="29"/>
      <c r="E3" s="29"/>
      <c r="F3" s="29"/>
      <c r="G3" s="29"/>
      <c r="H3" s="29"/>
      <c r="I3" s="29"/>
      <c r="J3" s="29"/>
    </row>
    <row r="4" spans="1:16" ht="18.75" x14ac:dyDescent="0.4">
      <c r="A4" s="29"/>
      <c r="B4" s="87" t="str">
        <f>+Data!C19&amp;Data!D19</f>
        <v xml:space="preserve"> डॉक्टरचे नाव :-  Dr. Anubhuti Metkar,</v>
      </c>
      <c r="C4" s="29"/>
      <c r="D4" s="29"/>
      <c r="E4" s="29"/>
      <c r="F4" s="29"/>
      <c r="G4" s="29"/>
      <c r="H4" s="29"/>
      <c r="I4" s="29"/>
      <c r="J4" s="29"/>
    </row>
    <row r="5" spans="1:16" ht="18.75" x14ac:dyDescent="0.4">
      <c r="A5" s="29"/>
      <c r="B5" s="87" t="str">
        <f>+P5&amp;'परीशिष्ट -एक'!D14</f>
        <v>आंतररूग्ण कालावधी दिनांक दिनांक  01.06.2026 ते  05.06.2026</v>
      </c>
      <c r="C5" s="29"/>
      <c r="D5" s="29"/>
      <c r="E5" s="88"/>
      <c r="F5" s="29"/>
      <c r="G5" s="29"/>
      <c r="H5" s="88"/>
      <c r="I5" s="29"/>
      <c r="J5" s="29"/>
      <c r="P5" s="6" t="s">
        <v>161</v>
      </c>
    </row>
    <row r="6" spans="1:16" ht="3" customHeight="1" x14ac:dyDescent="0.4">
      <c r="A6" s="29"/>
      <c r="B6" s="29"/>
      <c r="C6" s="29"/>
      <c r="D6" s="29"/>
      <c r="E6" s="29"/>
      <c r="F6" s="29"/>
      <c r="G6" s="29"/>
      <c r="H6" s="29"/>
      <c r="I6" s="29"/>
      <c r="J6" s="29"/>
    </row>
    <row r="7" spans="1:16" ht="33.75" customHeight="1" x14ac:dyDescent="0.4">
      <c r="A7" s="29"/>
      <c r="B7" s="102" t="s">
        <v>1</v>
      </c>
      <c r="C7" s="346" t="s">
        <v>157</v>
      </c>
      <c r="D7" s="346"/>
      <c r="E7" s="346" t="s">
        <v>158</v>
      </c>
      <c r="F7" s="346"/>
      <c r="G7" s="89" t="s">
        <v>159</v>
      </c>
      <c r="H7" s="89" t="s">
        <v>352</v>
      </c>
      <c r="I7" s="346" t="s">
        <v>160</v>
      </c>
      <c r="J7" s="346"/>
    </row>
    <row r="8" spans="1:16" ht="18" customHeight="1" x14ac:dyDescent="0.4">
      <c r="A8" s="29"/>
      <c r="B8" s="103">
        <v>1</v>
      </c>
      <c r="C8" s="356">
        <v>2</v>
      </c>
      <c r="D8" s="356"/>
      <c r="E8" s="356">
        <v>3</v>
      </c>
      <c r="F8" s="356"/>
      <c r="G8" s="90">
        <v>4</v>
      </c>
      <c r="H8" s="90">
        <v>5</v>
      </c>
      <c r="I8" s="356">
        <v>6</v>
      </c>
      <c r="J8" s="356"/>
    </row>
    <row r="9" spans="1:16" ht="24" customHeight="1" x14ac:dyDescent="0.4">
      <c r="A9" s="29"/>
      <c r="B9" s="102">
        <v>1</v>
      </c>
      <c r="C9" s="176">
        <v>1942</v>
      </c>
      <c r="D9" s="177">
        <v>46174</v>
      </c>
      <c r="E9" s="349" t="s">
        <v>429</v>
      </c>
      <c r="F9" s="350"/>
      <c r="G9" s="178"/>
      <c r="H9" s="178"/>
      <c r="I9" s="353">
        <v>11241.49</v>
      </c>
      <c r="J9" s="354"/>
    </row>
    <row r="10" spans="1:16" ht="24" customHeight="1" x14ac:dyDescent="0.4">
      <c r="A10" s="29"/>
      <c r="B10" s="89">
        <v>2</v>
      </c>
      <c r="C10" s="176">
        <v>1981</v>
      </c>
      <c r="D10" s="177">
        <v>46176</v>
      </c>
      <c r="E10" s="351"/>
      <c r="F10" s="352"/>
      <c r="G10" s="179"/>
      <c r="H10" s="179"/>
      <c r="I10" s="355">
        <v>1609.19</v>
      </c>
      <c r="J10" s="355"/>
    </row>
    <row r="11" spans="1:16" ht="24" customHeight="1" x14ac:dyDescent="0.4">
      <c r="A11" s="29"/>
      <c r="B11" s="89">
        <v>3</v>
      </c>
      <c r="C11" s="176">
        <v>1977</v>
      </c>
      <c r="D11" s="177">
        <v>46176</v>
      </c>
      <c r="E11" s="351"/>
      <c r="F11" s="352"/>
      <c r="G11" s="179"/>
      <c r="H11" s="179"/>
      <c r="I11" s="355">
        <v>1940.68</v>
      </c>
      <c r="J11" s="355"/>
    </row>
    <row r="12" spans="1:16" ht="22.9" customHeight="1" thickBot="1" x14ac:dyDescent="0.45">
      <c r="A12" s="29"/>
      <c r="B12" s="89">
        <v>4</v>
      </c>
      <c r="C12" s="176">
        <v>2061</v>
      </c>
      <c r="D12" s="177">
        <v>46178</v>
      </c>
      <c r="E12" s="351"/>
      <c r="F12" s="352"/>
      <c r="G12" s="179"/>
      <c r="H12" s="179"/>
      <c r="I12" s="355">
        <v>1284.3</v>
      </c>
      <c r="J12" s="355"/>
    </row>
    <row r="13" spans="1:16" ht="24" hidden="1" customHeight="1" thickBot="1" x14ac:dyDescent="0.45">
      <c r="A13" s="29"/>
      <c r="B13" s="89">
        <v>10</v>
      </c>
      <c r="C13" s="176"/>
      <c r="D13" s="177"/>
      <c r="E13" s="351"/>
      <c r="F13" s="352"/>
      <c r="G13" s="179"/>
      <c r="H13" s="179"/>
      <c r="I13" s="328"/>
      <c r="J13" s="328"/>
    </row>
    <row r="14" spans="1:16" ht="24.6" customHeight="1" thickBot="1" x14ac:dyDescent="0.45">
      <c r="A14" s="29"/>
      <c r="B14" s="125"/>
      <c r="C14" s="126"/>
      <c r="D14" s="192"/>
      <c r="E14" s="193"/>
      <c r="F14" s="193"/>
      <c r="G14" s="194"/>
      <c r="H14" s="200" t="s">
        <v>164</v>
      </c>
      <c r="I14" s="361">
        <f>SUM(I9:J13)</f>
        <v>16075.66</v>
      </c>
      <c r="J14" s="362"/>
    </row>
    <row r="15" spans="1:16" ht="24.6" customHeight="1" thickBot="1" x14ac:dyDescent="0.45">
      <c r="A15" s="29"/>
      <c r="B15" s="91"/>
      <c r="C15" s="124"/>
      <c r="D15" s="63"/>
      <c r="E15" s="29"/>
      <c r="F15" s="29"/>
      <c r="G15" s="29"/>
      <c r="H15" s="122" t="s">
        <v>400</v>
      </c>
      <c r="I15" s="361">
        <v>0</v>
      </c>
      <c r="J15" s="362"/>
    </row>
    <row r="16" spans="1:16" ht="24.6" customHeight="1" thickBot="1" x14ac:dyDescent="0.45">
      <c r="A16" s="29"/>
      <c r="B16" s="91"/>
      <c r="C16" s="124"/>
      <c r="D16" s="63"/>
      <c r="E16" s="29"/>
      <c r="F16" s="29"/>
      <c r="G16" s="29"/>
      <c r="H16" s="122" t="s">
        <v>334</v>
      </c>
      <c r="I16" s="358">
        <f>+I14-I15</f>
        <v>16075.66</v>
      </c>
      <c r="J16" s="359"/>
    </row>
    <row r="17" spans="1:10" ht="24.6" customHeight="1" thickBot="1" x14ac:dyDescent="0.45">
      <c r="A17" s="29"/>
      <c r="B17" s="91"/>
      <c r="C17" s="124"/>
      <c r="D17" s="63"/>
      <c r="E17" s="29"/>
      <c r="F17" s="29"/>
      <c r="G17" s="29"/>
      <c r="H17" s="122" t="s">
        <v>396</v>
      </c>
      <c r="I17" s="358">
        <f>+'औषधांची यादी (2)'!I74:K74</f>
        <v>1940.91</v>
      </c>
      <c r="J17" s="359"/>
    </row>
    <row r="18" spans="1:10" ht="24.6" customHeight="1" thickBot="1" x14ac:dyDescent="0.45">
      <c r="A18" s="29"/>
      <c r="B18" s="91"/>
      <c r="C18" s="124"/>
      <c r="D18" s="63"/>
      <c r="E18" s="29"/>
      <c r="F18" s="29"/>
      <c r="G18" s="29"/>
      <c r="H18" s="92" t="s">
        <v>165</v>
      </c>
      <c r="I18" s="358">
        <f>+I16-I17</f>
        <v>14134.75</v>
      </c>
      <c r="J18" s="359"/>
    </row>
    <row r="19" spans="1:10" ht="22.9" customHeight="1" x14ac:dyDescent="0.4">
      <c r="A19" s="29"/>
      <c r="B19" s="91"/>
      <c r="C19" s="124"/>
      <c r="D19" s="63"/>
      <c r="E19" s="38"/>
      <c r="F19" s="38"/>
      <c r="G19" s="38"/>
      <c r="H19" s="92"/>
      <c r="I19" s="360"/>
      <c r="J19" s="360"/>
    </row>
    <row r="20" spans="1:10" ht="22.9" customHeight="1" x14ac:dyDescent="0.4">
      <c r="A20" s="29"/>
      <c r="B20" s="29"/>
      <c r="C20" s="124"/>
      <c r="D20" s="63"/>
      <c r="E20" s="29"/>
      <c r="F20" s="29"/>
      <c r="G20" s="29"/>
      <c r="H20" s="60" t="str">
        <f>+' प्रमाणपत्र'!G6</f>
        <v>स्वाक्षरी</v>
      </c>
      <c r="I20" s="357"/>
      <c r="J20" s="357"/>
    </row>
    <row r="21" spans="1:10" ht="18.75" hidden="1" x14ac:dyDescent="0.4">
      <c r="A21" s="29"/>
      <c r="B21" s="29"/>
      <c r="C21" s="29"/>
      <c r="D21" s="63"/>
      <c r="E21" s="29"/>
      <c r="F21" s="29"/>
      <c r="G21" s="29"/>
      <c r="H21" s="29"/>
      <c r="I21" s="201" t="str">
        <f>+PROPER('Figur formula'!S6)</f>
        <v>Rs Only</v>
      </c>
      <c r="J21" s="201"/>
    </row>
    <row r="22" spans="1:10" ht="18.75" x14ac:dyDescent="0.4">
      <c r="A22" s="29"/>
      <c r="B22" s="29"/>
      <c r="C22" s="29"/>
      <c r="D22" s="29"/>
      <c r="E22" s="29"/>
      <c r="F22" s="29"/>
      <c r="G22" s="29"/>
      <c r="H22" s="63" t="str">
        <f>+' प्रमाणपत्र'!G7</f>
        <v xml:space="preserve"> डॉक्टरचे नाव :-  Dr. Anubhuti Metkar,</v>
      </c>
      <c r="I22" s="29"/>
      <c r="J22" s="29"/>
    </row>
    <row r="23" spans="1:10" ht="18.75" x14ac:dyDescent="0.4">
      <c r="A23" s="29"/>
      <c r="B23" s="29"/>
      <c r="C23" s="29"/>
      <c r="D23" s="29"/>
      <c r="E23" s="29"/>
      <c r="F23" s="29"/>
      <c r="G23" s="29"/>
      <c r="H23" s="63" t="str">
        <f>+' प्रमाणपत्र'!G8</f>
        <v xml:space="preserve">रूग्णालयाचा नोंदणी क्रमांक व दिनांक           Date                                   </v>
      </c>
      <c r="I23" s="29"/>
      <c r="J23" s="29"/>
    </row>
    <row r="24" spans="1:10" ht="18.75" x14ac:dyDescent="0.4">
      <c r="A24" s="29"/>
      <c r="B24" s="29"/>
      <c r="C24" s="29"/>
      <c r="D24" s="29"/>
      <c r="E24" s="29"/>
      <c r="F24" s="29"/>
      <c r="G24" s="29"/>
      <c r="H24" s="63" t="str">
        <f>+' प्रमाणपत्र'!G9</f>
        <v>रूग्णालयाचे नाव  Icchhamani,Hospital,</v>
      </c>
      <c r="I24" s="29"/>
      <c r="J24" s="29"/>
    </row>
    <row r="25" spans="1:10" ht="18.75" x14ac:dyDescent="0.4">
      <c r="D25" s="29"/>
      <c r="I25" s="29"/>
      <c r="J25" s="29"/>
    </row>
    <row r="26" spans="1:10" ht="18.75" x14ac:dyDescent="0.4">
      <c r="D26" s="29"/>
      <c r="I26" s="29"/>
      <c r="J26" s="29"/>
    </row>
  </sheetData>
  <mergeCells count="20">
    <mergeCell ref="I15:J15"/>
    <mergeCell ref="I14:J14"/>
    <mergeCell ref="I11:J11"/>
    <mergeCell ref="I12:J12"/>
    <mergeCell ref="I13:J13"/>
    <mergeCell ref="I20:J20"/>
    <mergeCell ref="I16:J16"/>
    <mergeCell ref="I19:J19"/>
    <mergeCell ref="I17:J17"/>
    <mergeCell ref="I18:J18"/>
    <mergeCell ref="E9:F13"/>
    <mergeCell ref="I9:J9"/>
    <mergeCell ref="I10:J10"/>
    <mergeCell ref="B1:J1"/>
    <mergeCell ref="C7:D7"/>
    <mergeCell ref="E7:F7"/>
    <mergeCell ref="I7:J7"/>
    <mergeCell ref="C8:D8"/>
    <mergeCell ref="E8:F8"/>
    <mergeCell ref="I8:J8"/>
  </mergeCells>
  <pageMargins left="0.7" right="0.7" top="0.75" bottom="0.75" header="0.3" footer="0.3"/>
  <pageSetup scale="92"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72"/>
  <sheetViews>
    <sheetView view="pageBreakPreview" topLeftCell="A88" zoomScaleNormal="100" zoomScaleSheetLayoutView="100" workbookViewId="0">
      <selection activeCell="A103" sqref="A103"/>
    </sheetView>
  </sheetViews>
  <sheetFormatPr defaultColWidth="9.140625" defaultRowHeight="18" x14ac:dyDescent="0.4"/>
  <cols>
    <col min="1" max="1" width="4.42578125" style="6" customWidth="1"/>
    <col min="2" max="2" width="9.28515625" style="6" bestFit="1" customWidth="1"/>
    <col min="3" max="3" width="8.42578125" style="6" customWidth="1"/>
    <col min="4" max="4" width="8" style="6" customWidth="1"/>
    <col min="5" max="5" width="6.85546875" style="6" customWidth="1"/>
    <col min="6" max="6" width="12.7109375" style="6" customWidth="1"/>
    <col min="7" max="7" width="9.7109375" style="6" customWidth="1"/>
    <col min="8" max="8" width="15.28515625" style="6" customWidth="1"/>
    <col min="9" max="9" width="15.42578125" style="6" customWidth="1"/>
    <col min="10" max="10" width="11.5703125" style="6" bestFit="1" customWidth="1"/>
    <col min="11" max="11" width="9.140625" style="6"/>
    <col min="12" max="12" width="10.7109375" style="6" bestFit="1" customWidth="1"/>
    <col min="13" max="13" width="14" style="6" customWidth="1"/>
    <col min="14" max="14" width="12.42578125" style="6" customWidth="1"/>
    <col min="15" max="15" width="9.140625" style="6" customWidth="1"/>
    <col min="16" max="16384" width="9.140625" style="6"/>
  </cols>
  <sheetData>
    <row r="1" spans="1:12" ht="18.75" x14ac:dyDescent="0.4">
      <c r="A1" s="29"/>
      <c r="B1" s="29"/>
      <c r="C1" s="29"/>
      <c r="D1" s="29"/>
      <c r="E1" s="29"/>
      <c r="F1" s="29"/>
      <c r="G1" s="29"/>
      <c r="H1" s="29"/>
      <c r="I1" s="29" t="s">
        <v>377</v>
      </c>
    </row>
    <row r="2" spans="1:12" ht="27.75" customHeight="1" x14ac:dyDescent="0.4">
      <c r="A2" s="255" t="s">
        <v>136</v>
      </c>
      <c r="B2" s="255"/>
      <c r="C2" s="255"/>
      <c r="D2" s="255"/>
      <c r="E2" s="255"/>
      <c r="F2" s="255"/>
      <c r="G2" s="255"/>
      <c r="H2" s="255"/>
      <c r="I2" s="255"/>
    </row>
    <row r="3" spans="1:12" ht="68.45" customHeight="1" x14ac:dyDescent="0.4">
      <c r="A3" s="29"/>
      <c r="B3" s="261" t="str">
        <f>+K5&amp;Data!D24&amp;Data!C25&amp;Data!D25&amp;K6&amp;'परीशिष्ट -एक'!D14&amp;L6&amp;K7</f>
        <v xml:space="preserve">                   प्रमाणित करण्या येते की रूग्ण श्री/ श्रीमती   रेखा प्रमोद पुरी,  रुग्णाशी नाते ,पत्नी यांच्यावर  दिनांक  01.06.2026 ते  05.06.2026 पर्यंत  अंतरूग्ण म्हणून उपचार करण्यात आला, उपचार कालावधीत नर्सिंग सेवा अत्याआवश्यक होती.</v>
      </c>
      <c r="C3" s="261"/>
      <c r="D3" s="261"/>
      <c r="E3" s="261"/>
      <c r="F3" s="261"/>
      <c r="G3" s="261"/>
      <c r="H3" s="261"/>
      <c r="I3" s="261"/>
    </row>
    <row r="4" spans="1:12" ht="18.75" x14ac:dyDescent="0.4">
      <c r="A4" s="29"/>
      <c r="B4" s="29"/>
      <c r="C4" s="29"/>
      <c r="D4" s="29"/>
      <c r="E4" s="29"/>
      <c r="F4" s="29"/>
      <c r="G4" s="29"/>
      <c r="H4" s="29"/>
      <c r="I4" s="29"/>
    </row>
    <row r="5" spans="1:12" ht="52.5" customHeight="1" x14ac:dyDescent="0.4">
      <c r="A5" s="29"/>
      <c r="B5" s="29"/>
      <c r="C5" s="29"/>
      <c r="D5" s="29"/>
      <c r="E5" s="29"/>
      <c r="F5" s="29"/>
      <c r="G5" s="29"/>
      <c r="H5" s="29"/>
      <c r="I5" s="29"/>
      <c r="K5" s="9" t="s">
        <v>402</v>
      </c>
    </row>
    <row r="6" spans="1:12" ht="18.75" x14ac:dyDescent="0.4">
      <c r="A6" s="29"/>
      <c r="B6" s="29"/>
      <c r="C6" s="29"/>
      <c r="D6" s="29"/>
      <c r="E6" s="29"/>
      <c r="F6" s="29"/>
      <c r="G6" s="63" t="s">
        <v>101</v>
      </c>
      <c r="H6" s="29"/>
      <c r="I6" s="29"/>
      <c r="K6" s="6" t="s">
        <v>139</v>
      </c>
      <c r="L6" s="6" t="s">
        <v>138</v>
      </c>
    </row>
    <row r="7" spans="1:12" ht="18.75" x14ac:dyDescent="0.4">
      <c r="A7" s="29"/>
      <c r="B7" s="29"/>
      <c r="C7" s="29"/>
      <c r="D7" s="29"/>
      <c r="E7" s="29"/>
      <c r="F7" s="29"/>
      <c r="G7" s="60" t="str">
        <f>+'परीशिष्ट चार'!D14</f>
        <v xml:space="preserve"> डॉक्टरचे नाव :-  Dr. Anubhuti Metkar,</v>
      </c>
      <c r="H7" s="29"/>
      <c r="I7" s="29"/>
      <c r="K7" s="9" t="s">
        <v>347</v>
      </c>
    </row>
    <row r="8" spans="1:12" ht="18.75" x14ac:dyDescent="0.4">
      <c r="A8" s="29"/>
      <c r="B8" s="29"/>
      <c r="C8" s="29"/>
      <c r="D8" s="29"/>
      <c r="E8" s="29"/>
      <c r="F8" s="29"/>
      <c r="G8" s="60" t="str">
        <f>+'परीशिष्ट चार'!D15</f>
        <v xml:space="preserve">रूग्णालयाचा नोंदणी क्रमांक व दिनांक           Date                                   </v>
      </c>
      <c r="H8" s="29"/>
      <c r="I8" s="29"/>
    </row>
    <row r="9" spans="1:12" ht="18.75" x14ac:dyDescent="0.4">
      <c r="A9" s="29"/>
      <c r="B9" s="29"/>
      <c r="C9" s="29"/>
      <c r="D9" s="29"/>
      <c r="E9" s="29"/>
      <c r="F9" s="29"/>
      <c r="G9" s="60" t="str">
        <f>+'परीशिष्ट चार'!D16</f>
        <v>रूग्णालयाचे नाव  Icchhamani,Hospital,</v>
      </c>
      <c r="H9" s="29"/>
      <c r="I9" s="29"/>
    </row>
    <row r="10" spans="1:12" ht="18.75" x14ac:dyDescent="0.4">
      <c r="A10" s="29"/>
      <c r="B10" s="29"/>
      <c r="C10" s="29"/>
      <c r="D10" s="29"/>
      <c r="E10" s="29"/>
      <c r="F10" s="29"/>
      <c r="G10" s="63" t="str">
        <f>+Data!F18&amp;Data!G18</f>
        <v/>
      </c>
      <c r="H10" s="29"/>
      <c r="I10" s="29"/>
    </row>
    <row r="11" spans="1:12" ht="18.75" x14ac:dyDescent="0.4">
      <c r="A11" s="29"/>
      <c r="B11" s="29"/>
      <c r="C11" s="29"/>
      <c r="D11" s="29"/>
      <c r="E11" s="29"/>
      <c r="F11" s="29"/>
      <c r="G11" s="29"/>
      <c r="H11" s="29"/>
      <c r="I11" s="29"/>
    </row>
    <row r="12" spans="1:12" ht="18.75" x14ac:dyDescent="0.4">
      <c r="A12" s="29"/>
      <c r="B12" s="29"/>
      <c r="C12" s="29"/>
      <c r="D12" s="29"/>
      <c r="E12" s="29"/>
      <c r="F12" s="29"/>
      <c r="G12" s="29"/>
      <c r="H12" s="29"/>
      <c r="I12" s="29"/>
    </row>
    <row r="13" spans="1:12" ht="18.75" x14ac:dyDescent="0.4">
      <c r="A13" s="29"/>
      <c r="B13" s="29"/>
      <c r="C13" s="29"/>
      <c r="D13" s="29"/>
      <c r="E13" s="29"/>
      <c r="F13" s="29"/>
      <c r="G13" s="29"/>
      <c r="H13" s="29"/>
      <c r="I13" s="29"/>
    </row>
    <row r="14" spans="1:12" ht="18.75" x14ac:dyDescent="0.4">
      <c r="A14" s="29"/>
      <c r="B14" s="29"/>
      <c r="C14" s="29"/>
      <c r="D14" s="29"/>
      <c r="E14" s="29"/>
      <c r="F14" s="29"/>
      <c r="G14" s="29"/>
      <c r="H14" s="29"/>
      <c r="I14" s="29" t="s">
        <v>378</v>
      </c>
    </row>
    <row r="15" spans="1:12" ht="18.75" x14ac:dyDescent="0.4">
      <c r="A15" s="255" t="s">
        <v>136</v>
      </c>
      <c r="B15" s="255"/>
      <c r="C15" s="255"/>
      <c r="D15" s="255"/>
      <c r="E15" s="255"/>
      <c r="F15" s="255"/>
      <c r="G15" s="255"/>
      <c r="H15" s="255"/>
      <c r="I15" s="255"/>
    </row>
    <row r="16" spans="1:12" ht="69" customHeight="1" x14ac:dyDescent="0.4">
      <c r="A16" s="29"/>
      <c r="B16" s="261" t="str">
        <f>+K5&amp;Data!D24&amp;Data!C25&amp;Data!D25&amp;K6&amp;'परीशिष्ट -एक'!D14&amp;L6&amp;K19</f>
        <v xml:space="preserve">                   प्रमाणित करण्या येते की रूग्ण श्री/ श्रीमती   रेखा प्रमोद पुरी,  रुग्णाशी नाते ,पत्नी यांच्यावर  दिनांक  01.06.2026 ते  05.06.2026 पर्यंत गंभिररित्या आजारी असल्या कारणाने त्यांना अतितात्काळरित्या रुग्णालयात दाखल करण्यात आले हेाते.</v>
      </c>
      <c r="C16" s="261"/>
      <c r="D16" s="261"/>
      <c r="E16" s="261"/>
      <c r="F16" s="261"/>
      <c r="G16" s="261"/>
      <c r="H16" s="261"/>
      <c r="I16" s="261"/>
    </row>
    <row r="17" spans="1:11" ht="18.75" x14ac:dyDescent="0.4">
      <c r="A17" s="29"/>
      <c r="B17" s="29"/>
      <c r="C17" s="29"/>
      <c r="D17" s="29"/>
      <c r="E17" s="29"/>
      <c r="F17" s="29"/>
      <c r="G17" s="29"/>
      <c r="H17" s="29"/>
      <c r="I17" s="29"/>
      <c r="K17" s="9" t="s">
        <v>401</v>
      </c>
    </row>
    <row r="18" spans="1:11" ht="18.75" x14ac:dyDescent="0.4">
      <c r="A18" s="29"/>
      <c r="B18" s="29"/>
      <c r="C18" s="29"/>
      <c r="D18" s="29"/>
      <c r="E18" s="29"/>
      <c r="F18" s="29"/>
      <c r="G18" s="29"/>
      <c r="H18" s="29"/>
      <c r="I18" s="29"/>
      <c r="K18" s="6" t="s">
        <v>139</v>
      </c>
    </row>
    <row r="19" spans="1:11" ht="18.75" x14ac:dyDescent="0.4">
      <c r="A19" s="29"/>
      <c r="B19" s="29"/>
      <c r="C19" s="29"/>
      <c r="D19" s="29"/>
      <c r="E19" s="29"/>
      <c r="F19" s="29"/>
      <c r="G19" s="63" t="str">
        <f>+G6</f>
        <v>स्वाक्षरी</v>
      </c>
      <c r="H19" s="29"/>
      <c r="I19" s="29"/>
      <c r="K19" s="9" t="s">
        <v>312</v>
      </c>
    </row>
    <row r="20" spans="1:11" ht="18.75" x14ac:dyDescent="0.4">
      <c r="A20" s="29"/>
      <c r="B20" s="29"/>
      <c r="C20" s="29"/>
      <c r="D20" s="29"/>
      <c r="E20" s="29"/>
      <c r="F20" s="29"/>
      <c r="G20" s="63" t="str">
        <f t="shared" ref="G20:G22" si="0">+G7</f>
        <v xml:space="preserve"> डॉक्टरचे नाव :-  Dr. Anubhuti Metkar,</v>
      </c>
      <c r="H20" s="29"/>
      <c r="I20" s="29"/>
    </row>
    <row r="21" spans="1:11" ht="18.75" x14ac:dyDescent="0.4">
      <c r="A21" s="29"/>
      <c r="B21" s="29"/>
      <c r="C21" s="29"/>
      <c r="D21" s="29"/>
      <c r="E21" s="29"/>
      <c r="F21" s="29"/>
      <c r="G21" s="63" t="str">
        <f t="shared" si="0"/>
        <v xml:space="preserve">रूग्णालयाचा नोंदणी क्रमांक व दिनांक           Date                                   </v>
      </c>
      <c r="H21" s="29"/>
      <c r="I21" s="29"/>
    </row>
    <row r="22" spans="1:11" ht="18.75" x14ac:dyDescent="0.4">
      <c r="A22" s="29"/>
      <c r="B22" s="29"/>
      <c r="C22" s="29"/>
      <c r="D22" s="29"/>
      <c r="E22" s="29"/>
      <c r="F22" s="29"/>
      <c r="G22" s="63" t="str">
        <f t="shared" si="0"/>
        <v>रूग्णालयाचे नाव  Icchhamani,Hospital,</v>
      </c>
      <c r="H22" s="29"/>
      <c r="I22" s="29"/>
    </row>
    <row r="23" spans="1:11" ht="18.75" x14ac:dyDescent="0.4">
      <c r="A23" s="29"/>
      <c r="B23" s="29"/>
      <c r="C23" s="29"/>
      <c r="D23" s="29"/>
      <c r="E23" s="29"/>
      <c r="F23" s="29"/>
      <c r="G23" s="63" t="str">
        <f>+Data!F38&amp;Data!G38</f>
        <v/>
      </c>
      <c r="H23" s="29"/>
      <c r="I23" s="29"/>
    </row>
    <row r="24" spans="1:11" ht="18.75" x14ac:dyDescent="0.4">
      <c r="A24" s="29"/>
      <c r="B24" s="29"/>
      <c r="C24" s="29"/>
      <c r="D24" s="29"/>
      <c r="E24" s="29"/>
      <c r="F24" s="29"/>
      <c r="G24" s="29"/>
      <c r="H24" s="29"/>
      <c r="I24" s="29"/>
    </row>
    <row r="25" spans="1:11" ht="18.75" x14ac:dyDescent="0.4">
      <c r="A25" s="29"/>
      <c r="B25" s="29"/>
      <c r="C25" s="29"/>
      <c r="D25" s="29"/>
      <c r="E25" s="29"/>
      <c r="F25" s="29"/>
      <c r="G25" s="29"/>
      <c r="H25" s="29"/>
      <c r="I25" s="29" t="s">
        <v>379</v>
      </c>
    </row>
    <row r="26" spans="1:11" ht="18.75" x14ac:dyDescent="0.4">
      <c r="A26" s="255" t="s">
        <v>136</v>
      </c>
      <c r="B26" s="255"/>
      <c r="C26" s="255"/>
      <c r="D26" s="255"/>
      <c r="E26" s="255"/>
      <c r="F26" s="255"/>
      <c r="G26" s="255"/>
      <c r="H26" s="255"/>
      <c r="I26" s="255"/>
    </row>
    <row r="27" spans="1:11" ht="98.25" customHeight="1" x14ac:dyDescent="0.4">
      <c r="A27" s="29"/>
      <c r="B27" s="261" t="str">
        <f>+K5&amp;Data!D24&amp;Data!C25&amp;Data!D25&amp;K6&amp;'परीशिष्ट -एक'!D14&amp;L6&amp;K27</f>
        <v xml:space="preserve">                   प्रमाणित करण्या येते की रूग्ण श्री/ श्रीमती   रेखा प्रमोद पुरी,  रुग्णाशी नाते ,पत्नी यांच्यावर  दिनांक  01.06.2026 ते  05.06.2026 पर्यंत गंभिररित्या आजारी असल्या कारणाने त्यांना अतितात्काळ रित्या रुग्णालयात दाखल केले असता, त्यांना दिलेल्या औषधांमध्ये मदयार्क, अल्कोहेाल, टॅानीक अथवा प्राथिमिक अन्न घटक या औषधंचा समावेश केलेला नाही.</v>
      </c>
      <c r="C27" s="261"/>
      <c r="D27" s="261"/>
      <c r="E27" s="261"/>
      <c r="F27" s="261"/>
      <c r="G27" s="261"/>
      <c r="H27" s="261"/>
      <c r="I27" s="261"/>
      <c r="K27" s="9" t="s">
        <v>313</v>
      </c>
    </row>
    <row r="28" spans="1:11" ht="18.75" x14ac:dyDescent="0.4">
      <c r="A28" s="29"/>
      <c r="B28" s="29"/>
      <c r="C28" s="29"/>
      <c r="D28" s="29"/>
      <c r="E28" s="29"/>
      <c r="F28" s="29"/>
      <c r="G28" s="29"/>
      <c r="H28" s="29"/>
      <c r="I28" s="29"/>
    </row>
    <row r="29" spans="1:11" ht="32.25" customHeight="1" x14ac:dyDescent="0.4">
      <c r="A29" s="29"/>
      <c r="B29" s="29"/>
      <c r="C29" s="29"/>
      <c r="D29" s="29"/>
      <c r="E29" s="29"/>
      <c r="F29" s="29"/>
      <c r="G29" s="29"/>
      <c r="H29" s="29"/>
      <c r="I29" s="29"/>
    </row>
    <row r="30" spans="1:11" ht="18.75" x14ac:dyDescent="0.4">
      <c r="A30" s="29"/>
      <c r="B30" s="29"/>
      <c r="C30" s="29"/>
      <c r="D30" s="29"/>
      <c r="E30" s="29"/>
      <c r="F30" s="29"/>
      <c r="G30" s="63" t="str">
        <f>+G19</f>
        <v>स्वाक्षरी</v>
      </c>
      <c r="H30" s="29"/>
      <c r="I30" s="29"/>
    </row>
    <row r="31" spans="1:11" ht="18.75" x14ac:dyDescent="0.4">
      <c r="A31" s="29"/>
      <c r="B31" s="29"/>
      <c r="C31" s="29"/>
      <c r="D31" s="29"/>
      <c r="E31" s="29"/>
      <c r="F31" s="29"/>
      <c r="G31" s="63" t="str">
        <f t="shared" ref="G31:G33" si="1">+G20</f>
        <v xml:space="preserve"> डॉक्टरचे नाव :-  Dr. Anubhuti Metkar,</v>
      </c>
      <c r="H31" s="29"/>
      <c r="I31" s="29"/>
    </row>
    <row r="32" spans="1:11" ht="18.75" x14ac:dyDescent="0.4">
      <c r="A32" s="29"/>
      <c r="B32" s="29"/>
      <c r="C32" s="29"/>
      <c r="D32" s="29"/>
      <c r="E32" s="29"/>
      <c r="F32" s="29"/>
      <c r="G32" s="63" t="str">
        <f t="shared" si="1"/>
        <v xml:space="preserve">रूग्णालयाचा नोंदणी क्रमांक व दिनांक           Date                                   </v>
      </c>
      <c r="H32" s="29"/>
      <c r="I32" s="29"/>
    </row>
    <row r="33" spans="1:11" ht="18.75" x14ac:dyDescent="0.4">
      <c r="A33" s="29"/>
      <c r="B33" s="29"/>
      <c r="C33" s="29"/>
      <c r="D33" s="29"/>
      <c r="E33" s="29"/>
      <c r="F33" s="29"/>
      <c r="G33" s="63" t="str">
        <f t="shared" si="1"/>
        <v>रूग्णालयाचे नाव  Icchhamani,Hospital,</v>
      </c>
      <c r="H33" s="29"/>
      <c r="I33" s="29"/>
    </row>
    <row r="34" spans="1:11" ht="18.75" x14ac:dyDescent="0.4">
      <c r="A34" s="29"/>
      <c r="B34" s="29"/>
      <c r="C34" s="29"/>
      <c r="D34" s="29"/>
      <c r="E34" s="29"/>
      <c r="F34" s="29"/>
      <c r="G34" s="63" t="str">
        <f>+Data!F51&amp;Data!G51</f>
        <v/>
      </c>
      <c r="H34" s="29"/>
      <c r="I34" s="29"/>
    </row>
    <row r="35" spans="1:11" ht="18.75" x14ac:dyDescent="0.4">
      <c r="A35" s="29"/>
      <c r="B35" s="29"/>
      <c r="C35" s="29"/>
      <c r="D35" s="29"/>
      <c r="E35" s="29"/>
      <c r="F35" s="29"/>
      <c r="G35" s="29"/>
      <c r="H35" s="29"/>
      <c r="I35" s="29" t="s">
        <v>380</v>
      </c>
    </row>
    <row r="36" spans="1:11" ht="22.9" customHeight="1" x14ac:dyDescent="0.4">
      <c r="A36" s="255" t="s">
        <v>339</v>
      </c>
      <c r="B36" s="255"/>
      <c r="C36" s="255"/>
      <c r="D36" s="255"/>
      <c r="E36" s="255"/>
      <c r="F36" s="255"/>
      <c r="G36" s="255"/>
      <c r="H36" s="255"/>
      <c r="I36" s="255"/>
    </row>
    <row r="37" spans="1:11" ht="94.5" customHeight="1" x14ac:dyDescent="0.4">
      <c r="A37" s="29"/>
      <c r="B37" s="260" t="str">
        <f>+K5&amp;Data!D6&amp;Data!C7&amp;Data!D7&amp;Data!C25&amp;Data!D25&amp;K6&amp;'परीशिष्ट -एक'!D14&amp;L6&amp;K37</f>
        <v xml:space="preserve">                   प्रमाणित करण्या येते की रूग्ण श्री/ श्रीमती  श्री. प्रमोद महादेव पुरी, पदनाम :-  वरिष्ठ लिपीक, रुग्णाशी नाते ,पत्नी यांच्यावर  दिनांक  01.06.2026 ते  05.06.2026 पर्यंत यांच्या वर केलेल्या खर्चाची प्रतिपुर्ती प्रंतप्रधान सहाय्यता निधी / मुख्यमंत्री सहाय्यता निधी/स्वयंसेवा सामाजिक संस्था / मेडीक्लेम पॉलीसी कंपनी इत्यादी मार्फत आर्थीक अर्थसहाय्य घेतले नाही. या संबधीची मागणी भविष्यात वर नमुद केल्या प्रमाणे करणार नाही.</v>
      </c>
      <c r="C37" s="260"/>
      <c r="D37" s="260"/>
      <c r="E37" s="260"/>
      <c r="F37" s="260"/>
      <c r="G37" s="260"/>
      <c r="H37" s="260"/>
      <c r="I37" s="260"/>
      <c r="K37" s="9" t="s">
        <v>314</v>
      </c>
    </row>
    <row r="38" spans="1:11" ht="18.75" x14ac:dyDescent="0.4">
      <c r="A38" s="29"/>
      <c r="B38" s="29"/>
      <c r="C38" s="29"/>
      <c r="D38" s="29"/>
      <c r="E38" s="29"/>
      <c r="F38" s="29"/>
      <c r="G38" s="29"/>
      <c r="H38" s="29"/>
      <c r="I38" s="29"/>
    </row>
    <row r="39" spans="1:11" ht="18.75" x14ac:dyDescent="0.4">
      <c r="A39" s="29"/>
      <c r="B39" s="29"/>
      <c r="C39" s="29"/>
      <c r="D39" s="29"/>
      <c r="E39" s="29"/>
      <c r="F39" s="29"/>
      <c r="G39" s="29"/>
      <c r="H39" s="29"/>
      <c r="I39" s="29"/>
    </row>
    <row r="40" spans="1:11" ht="18.75" x14ac:dyDescent="0.4">
      <c r="A40" s="29"/>
      <c r="B40" s="29"/>
      <c r="C40" s="29"/>
      <c r="D40" s="29"/>
      <c r="E40" s="29"/>
      <c r="F40" s="29"/>
      <c r="G40" s="63"/>
      <c r="H40" s="29"/>
      <c r="I40" s="29"/>
    </row>
    <row r="41" spans="1:11" ht="18.75" x14ac:dyDescent="0.4">
      <c r="A41" s="29"/>
      <c r="B41" s="29"/>
      <c r="C41" s="29"/>
      <c r="D41" s="29"/>
      <c r="E41" s="29"/>
      <c r="F41" s="38" t="str">
        <f>+'परीशिष्ट -एक'!C41</f>
        <v>स्वाक्षरी</v>
      </c>
      <c r="G41" s="29"/>
      <c r="H41" s="63"/>
      <c r="I41" s="29"/>
    </row>
    <row r="42" spans="1:11" ht="18.75" x14ac:dyDescent="0.4">
      <c r="A42" s="29"/>
      <c r="B42" s="29"/>
      <c r="C42" s="29"/>
      <c r="D42" s="29"/>
      <c r="E42" s="29"/>
      <c r="F42" s="38" t="str">
        <f>+'परीशिष्ट -एक'!C42</f>
        <v xml:space="preserve">अधिकारी / कर्मचाऱ्‍याचे नाव :- </v>
      </c>
      <c r="G42" s="29"/>
      <c r="H42" s="63" t="str">
        <f>+'परीशिष्ट -एक'!D42</f>
        <v xml:space="preserve"> श्री. प्रमोद महादेव पुरी,</v>
      </c>
      <c r="I42" s="29"/>
    </row>
    <row r="43" spans="1:11" ht="18.75" x14ac:dyDescent="0.4">
      <c r="A43" s="29"/>
      <c r="B43" s="29"/>
      <c r="C43" s="29"/>
      <c r="D43" s="29"/>
      <c r="E43" s="29"/>
      <c r="F43" s="38" t="str">
        <f>+'परीशिष्ट -एक'!C43</f>
        <v xml:space="preserve"> पदनाम :- </v>
      </c>
      <c r="G43" s="29"/>
      <c r="H43" s="63" t="str">
        <f>+'परीशिष्ट -एक'!D43</f>
        <v xml:space="preserve"> वरिष्ठ लिपीक,</v>
      </c>
      <c r="I43" s="29"/>
    </row>
    <row r="44" spans="1:11" ht="18.75" x14ac:dyDescent="0.4">
      <c r="A44" s="29"/>
      <c r="B44" s="29"/>
      <c r="C44" s="29"/>
      <c r="D44" s="29"/>
      <c r="E44" s="29"/>
      <c r="F44" s="38" t="str">
        <f>+'परीशिष्ट -एक'!C44</f>
        <v>कार्यालयाचे नाव</v>
      </c>
      <c r="G44" s="29"/>
      <c r="H44" s="63" t="str">
        <f>+'परीशिष्ट -एक'!D44</f>
        <v xml:space="preserve"> अधीक्षक अभियंता, दक्षता व गुण नियंत्रण मंडळ,अमरावती.</v>
      </c>
      <c r="I44" s="29"/>
    </row>
    <row r="45" spans="1:11" ht="18.75" x14ac:dyDescent="0.4">
      <c r="A45" s="29"/>
      <c r="B45" s="29"/>
      <c r="C45" s="29"/>
      <c r="D45" s="29"/>
      <c r="E45" s="29"/>
      <c r="F45" s="38"/>
      <c r="G45" s="29"/>
      <c r="H45" s="63"/>
      <c r="I45" s="29"/>
    </row>
    <row r="46" spans="1:11" ht="18.75" x14ac:dyDescent="0.4">
      <c r="A46" s="29"/>
      <c r="B46" s="29"/>
      <c r="C46" s="29"/>
      <c r="D46" s="29"/>
      <c r="E46" s="29"/>
      <c r="F46" s="29"/>
      <c r="G46" s="29"/>
      <c r="H46" s="29"/>
      <c r="I46" s="29"/>
    </row>
    <row r="47" spans="1:11" ht="18.75" x14ac:dyDescent="0.4">
      <c r="A47" s="29"/>
      <c r="B47" s="29"/>
      <c r="C47" s="29"/>
      <c r="D47" s="29"/>
      <c r="E47" s="29"/>
      <c r="F47" s="29"/>
      <c r="G47" s="29"/>
      <c r="H47" s="29"/>
      <c r="I47" s="29"/>
    </row>
    <row r="48" spans="1:11" ht="18.75" x14ac:dyDescent="0.4">
      <c r="A48" s="29"/>
      <c r="B48" s="29"/>
      <c r="C48" s="29"/>
      <c r="D48" s="29"/>
      <c r="E48" s="29"/>
      <c r="F48" s="29"/>
      <c r="G48" s="29"/>
      <c r="H48" s="29"/>
      <c r="I48" s="29" t="s">
        <v>381</v>
      </c>
    </row>
    <row r="49" spans="1:15" ht="18.75" x14ac:dyDescent="0.4">
      <c r="A49" s="255" t="s">
        <v>357</v>
      </c>
      <c r="B49" s="255"/>
      <c r="C49" s="255"/>
      <c r="D49" s="255"/>
      <c r="E49" s="255"/>
      <c r="F49" s="255"/>
      <c r="G49" s="255"/>
      <c r="H49" s="255"/>
      <c r="I49" s="255"/>
    </row>
    <row r="50" spans="1:15" ht="81.75" customHeight="1" x14ac:dyDescent="0.4">
      <c r="A50" s="106"/>
      <c r="B50" s="251" t="str">
        <f>+L51&amp;Data!D24&amp;Data!C25&amp;Data!D25&amp;L52</f>
        <v xml:space="preserve">              या द्वारे असे प्रमाणीत करण्यात येते की  श्री/श्रीमती    रेखा प्रमोद पुरी,  रुग्णाशी नाते ,पत्नी यांना या रुग्णालयात अतितात्काळ दाखल केले असता त्यांच्या शस्त्रक्रियेकरीता/उपचाराकरिता अत्यावश्यक असलेली साधने व उपकारणे त्यांच्या करिता आवश्यक होती व ती त्यांनाच वापरली असून त्यांचा पुन्हा उपयोग केला जात नाही अथवा होतही नाही.</v>
      </c>
      <c r="C50" s="251"/>
      <c r="D50" s="251"/>
      <c r="E50" s="251"/>
      <c r="F50" s="251"/>
      <c r="G50" s="251"/>
      <c r="H50" s="251"/>
      <c r="I50" s="251"/>
    </row>
    <row r="51" spans="1:15" ht="18.75" x14ac:dyDescent="0.4">
      <c r="A51" s="29"/>
      <c r="B51" s="107"/>
      <c r="C51" s="107"/>
      <c r="D51" s="107"/>
      <c r="E51" s="107"/>
      <c r="F51" s="107"/>
      <c r="G51" s="107"/>
      <c r="H51" s="107"/>
      <c r="I51" s="107"/>
      <c r="L51" s="6" t="s">
        <v>359</v>
      </c>
    </row>
    <row r="52" spans="1:15" ht="18.75" x14ac:dyDescent="0.4">
      <c r="A52" s="29"/>
      <c r="B52" s="108"/>
      <c r="C52" s="108"/>
      <c r="D52" s="108"/>
      <c r="E52" s="108"/>
      <c r="F52" s="108"/>
      <c r="G52" s="108"/>
      <c r="H52" s="108"/>
      <c r="I52" s="108"/>
      <c r="L52" s="6" t="s">
        <v>358</v>
      </c>
    </row>
    <row r="53" spans="1:15" ht="18.75" x14ac:dyDescent="0.4">
      <c r="A53" s="29"/>
      <c r="B53" s="29"/>
      <c r="C53" s="29"/>
      <c r="D53" s="29"/>
      <c r="E53" s="29"/>
      <c r="F53" s="29"/>
      <c r="G53" s="29"/>
      <c r="H53" s="29"/>
      <c r="I53" s="29"/>
    </row>
    <row r="54" spans="1:15" ht="18.75" x14ac:dyDescent="0.4">
      <c r="A54" s="29"/>
      <c r="B54" s="29"/>
      <c r="C54" s="29"/>
      <c r="D54" s="29"/>
      <c r="E54" s="29"/>
      <c r="F54" s="29"/>
      <c r="G54" s="29"/>
      <c r="H54" s="29"/>
      <c r="I54" s="29"/>
    </row>
    <row r="55" spans="1:15" ht="18.75" x14ac:dyDescent="0.4">
      <c r="A55" s="29"/>
      <c r="B55" s="29"/>
      <c r="C55" s="29"/>
      <c r="D55" s="29"/>
      <c r="E55" s="38"/>
      <c r="F55" s="29"/>
      <c r="G55" s="29"/>
      <c r="H55" s="29"/>
      <c r="I55" s="29"/>
    </row>
    <row r="56" spans="1:15" ht="18.75" x14ac:dyDescent="0.4">
      <c r="A56" s="29"/>
      <c r="B56" s="29"/>
      <c r="C56" s="29"/>
      <c r="D56" s="29"/>
      <c r="E56" s="38"/>
      <c r="F56" s="29"/>
      <c r="G56" s="63" t="str">
        <f>+G136</f>
        <v xml:space="preserve"> डॉक्टरचे नाव :-  Dr. Anubhuti Metkar,</v>
      </c>
      <c r="H56" s="29"/>
      <c r="I56" s="29"/>
    </row>
    <row r="57" spans="1:15" ht="18.75" x14ac:dyDescent="0.4">
      <c r="A57" s="29"/>
      <c r="B57" s="29"/>
      <c r="C57" s="29"/>
      <c r="D57" s="29"/>
      <c r="E57" s="38"/>
      <c r="F57" s="29"/>
      <c r="G57" s="63" t="str">
        <f>+G137</f>
        <v xml:space="preserve">रूग्णालयाचा नोंदणी क्रमांक व दिनांक           Date                                   </v>
      </c>
      <c r="H57" s="29"/>
      <c r="I57" s="29"/>
    </row>
    <row r="58" spans="1:15" ht="18.75" x14ac:dyDescent="0.4">
      <c r="A58" s="29"/>
      <c r="B58" s="29"/>
      <c r="C58" s="29"/>
      <c r="D58" s="29"/>
      <c r="E58" s="38"/>
      <c r="F58" s="29"/>
      <c r="G58" s="63" t="str">
        <f>+G138</f>
        <v>रूग्णालयाचे नाव  Icchhamani,Hospital,</v>
      </c>
      <c r="H58" s="29"/>
      <c r="I58" s="29"/>
    </row>
    <row r="59" spans="1:15" ht="18.75" x14ac:dyDescent="0.4">
      <c r="A59" s="29"/>
      <c r="B59" s="29"/>
      <c r="C59" s="29"/>
      <c r="D59" s="29"/>
      <c r="E59" s="29"/>
      <c r="F59" s="29"/>
      <c r="G59" s="29"/>
      <c r="H59" s="29"/>
      <c r="I59" s="29" t="s">
        <v>382</v>
      </c>
    </row>
    <row r="60" spans="1:15" ht="18.75" x14ac:dyDescent="0.4">
      <c r="A60" s="255" t="s">
        <v>141</v>
      </c>
      <c r="B60" s="255"/>
      <c r="C60" s="255"/>
      <c r="D60" s="255"/>
      <c r="E60" s="255"/>
      <c r="F60" s="255"/>
      <c r="G60" s="255"/>
      <c r="H60" s="255"/>
      <c r="I60" s="255"/>
      <c r="M60" s="11">
        <f ca="1">TODAY()</f>
        <v>46221</v>
      </c>
    </row>
    <row r="61" spans="1:15" ht="65.25" customHeight="1" x14ac:dyDescent="0.4">
      <c r="A61" s="29"/>
      <c r="B61" s="260" t="str">
        <f ca="1">+L61&amp;Data!D6&amp;Data!D7&amp;Data!C25&amp;Data!D25&amp;L62&amp;O62&amp;M61&amp;'परीशिष्ट -एक'!D14&amp;N61&amp;Data!D20&amp;L64</f>
        <v xml:space="preserve">                श्री / श्रीमती  श्री. प्रमोद महादेव पुरी, वरिष्ठ लिपीक, रुग्णाशी नाते ,पत्नी वय  51 ह्यांनी  दिनांक  01.06.2026 ते  05.06.2026 या कालावधीत  Icchhamani,Hospital, या रुग्णालयात खालीलप्रमाणे नमुद केलेल्या कक्षात दाखल असुन औषधोपचार घेतला आहे. </v>
      </c>
      <c r="C61" s="260"/>
      <c r="D61" s="260"/>
      <c r="E61" s="260"/>
      <c r="F61" s="260"/>
      <c r="G61" s="260"/>
      <c r="H61" s="260"/>
      <c r="I61" s="260"/>
      <c r="L61" s="6" t="s">
        <v>403</v>
      </c>
      <c r="M61" s="6" t="s">
        <v>142</v>
      </c>
      <c r="N61" s="6" t="s">
        <v>143</v>
      </c>
    </row>
    <row r="62" spans="1:15" ht="19.5" thickBot="1" x14ac:dyDescent="0.45">
      <c r="A62" s="29"/>
      <c r="B62" s="109"/>
      <c r="C62" s="29"/>
      <c r="D62" s="29"/>
      <c r="E62" s="29"/>
      <c r="F62" s="29"/>
      <c r="G62" s="29"/>
      <c r="H62" s="29"/>
      <c r="I62" s="29"/>
      <c r="J62" s="11">
        <f>+Data!E25</f>
        <v>27578</v>
      </c>
      <c r="L62" s="6" t="s">
        <v>140</v>
      </c>
      <c r="M62" s="11">
        <f ca="1">M60</f>
        <v>46221</v>
      </c>
      <c r="N62" s="6" t="str">
        <f ca="1">+YEAR($M$62)-YEAR(J62)-IF(OR(MONTH($M$62)&lt;MONTH(J62),AND(MONTH($M$62)=MONTH(J62),DAY($M$62)&lt;DAY(J62))),1,0)&amp;" . "&amp;MONTH($M$62)-MONTH(J62)+IF(AND(MONTH($M$62)&lt;=MONTH(J62),DAY($M$62)&lt;DAY(J62)),11,IF(AND(MONTH($M$62)&lt;MONTH(J62),DAY($M$62)&gt;=DAY(J62)),12,IF(AND(MONTH($M$62)&gt;MONTH(J62),DAY($M$62)&lt;DAY(J62)),-1)))&amp;" . "&amp;$M$62-DATE(YEAR($M$62),MONTH($M$62)-IF(DAY($M$62)&lt;DAY(J62),1,0),DAY(J62))&amp;""</f>
        <v>51 . 0 . 15</v>
      </c>
      <c r="O62" s="6" t="str">
        <f ca="1">LEFT(N62,2)</f>
        <v>51</v>
      </c>
    </row>
    <row r="63" spans="1:15" ht="27" customHeight="1" thickBot="1" x14ac:dyDescent="0.45">
      <c r="A63" s="29"/>
      <c r="B63" s="110" t="s">
        <v>65</v>
      </c>
      <c r="C63" s="262" t="s">
        <v>78</v>
      </c>
      <c r="D63" s="263"/>
      <c r="E63" s="264"/>
      <c r="F63" s="111" t="s">
        <v>79</v>
      </c>
      <c r="G63" s="111" t="s">
        <v>80</v>
      </c>
      <c r="H63" s="111" t="s">
        <v>81</v>
      </c>
      <c r="I63" s="29"/>
    </row>
    <row r="64" spans="1:15" ht="18.75" customHeight="1" thickBot="1" x14ac:dyDescent="0.45">
      <c r="A64" s="29"/>
      <c r="B64" s="112">
        <v>1</v>
      </c>
      <c r="C64" s="252" t="s">
        <v>82</v>
      </c>
      <c r="D64" s="253" t="s">
        <v>23</v>
      </c>
      <c r="E64" s="254"/>
      <c r="F64" s="113">
        <v>0</v>
      </c>
      <c r="G64" s="113">
        <v>0</v>
      </c>
      <c r="H64" s="134">
        <f t="shared" ref="H64:H68" si="2">+F64*G64</f>
        <v>0</v>
      </c>
      <c r="I64" s="29"/>
      <c r="L64" s="11" t="s">
        <v>144</v>
      </c>
    </row>
    <row r="65" spans="1:12" ht="19.5" thickBot="1" x14ac:dyDescent="0.45">
      <c r="A65" s="29"/>
      <c r="B65" s="112">
        <v>2</v>
      </c>
      <c r="C65" s="252" t="s">
        <v>83</v>
      </c>
      <c r="D65" s="253" t="s">
        <v>23</v>
      </c>
      <c r="E65" s="254"/>
      <c r="F65" s="113">
        <v>0</v>
      </c>
      <c r="G65" s="113">
        <v>0</v>
      </c>
      <c r="H65" s="134">
        <f t="shared" si="2"/>
        <v>0</v>
      </c>
      <c r="I65" s="29"/>
    </row>
    <row r="66" spans="1:12" ht="19.5" thickBot="1" x14ac:dyDescent="0.45">
      <c r="A66" s="29"/>
      <c r="B66" s="112">
        <v>3</v>
      </c>
      <c r="C66" s="252" t="s">
        <v>84</v>
      </c>
      <c r="D66" s="253">
        <v>350</v>
      </c>
      <c r="E66" s="254"/>
      <c r="F66" s="113">
        <v>2500</v>
      </c>
      <c r="G66" s="113">
        <v>4</v>
      </c>
      <c r="H66" s="134">
        <f t="shared" si="2"/>
        <v>10000</v>
      </c>
      <c r="I66" s="29"/>
    </row>
    <row r="67" spans="1:12" ht="19.5" thickBot="1" x14ac:dyDescent="0.45">
      <c r="A67" s="29"/>
      <c r="B67" s="112">
        <v>4</v>
      </c>
      <c r="C67" s="252" t="s">
        <v>85</v>
      </c>
      <c r="D67" s="253" t="s">
        <v>23</v>
      </c>
      <c r="E67" s="254"/>
      <c r="F67" s="113">
        <v>0</v>
      </c>
      <c r="G67" s="113">
        <v>0</v>
      </c>
      <c r="H67" s="134">
        <f t="shared" si="2"/>
        <v>0</v>
      </c>
      <c r="I67" s="29"/>
    </row>
    <row r="68" spans="1:12" ht="19.5" thickBot="1" x14ac:dyDescent="0.45">
      <c r="A68" s="29"/>
      <c r="B68" s="112">
        <v>5</v>
      </c>
      <c r="C68" s="252" t="s">
        <v>86</v>
      </c>
      <c r="D68" s="253" t="s">
        <v>23</v>
      </c>
      <c r="E68" s="254"/>
      <c r="F68" s="113">
        <v>0</v>
      </c>
      <c r="G68" s="113">
        <v>0</v>
      </c>
      <c r="H68" s="134">
        <f t="shared" si="2"/>
        <v>0</v>
      </c>
      <c r="I68" s="29"/>
    </row>
    <row r="69" spans="1:12" ht="18.75" customHeight="1" thickBot="1" x14ac:dyDescent="0.45">
      <c r="A69" s="29"/>
      <c r="B69" s="112">
        <v>6</v>
      </c>
      <c r="C69" s="252" t="s">
        <v>87</v>
      </c>
      <c r="D69" s="253" t="s">
        <v>23</v>
      </c>
      <c r="E69" s="254"/>
      <c r="F69" s="113">
        <v>0</v>
      </c>
      <c r="G69" s="157">
        <v>0</v>
      </c>
      <c r="H69" s="134">
        <f>+F69*G69</f>
        <v>0</v>
      </c>
      <c r="I69" s="29"/>
    </row>
    <row r="70" spans="1:12" ht="18.75" x14ac:dyDescent="0.4">
      <c r="A70" s="29"/>
      <c r="B70" s="109"/>
      <c r="C70" s="29"/>
      <c r="D70" s="29"/>
      <c r="E70" s="29"/>
      <c r="F70" s="92" t="str">
        <f>PROPER('Figur formula'!S21)</f>
        <v>Rs Ten Thousand Only</v>
      </c>
      <c r="G70" s="156" t="s">
        <v>334</v>
      </c>
      <c r="H70" s="133">
        <f>SUM(H64:H69)</f>
        <v>10000</v>
      </c>
      <c r="I70" s="29"/>
    </row>
    <row r="71" spans="1:12" ht="18.75" x14ac:dyDescent="0.4">
      <c r="A71" s="29"/>
      <c r="B71" s="109"/>
      <c r="C71" s="29"/>
      <c r="D71" s="29"/>
      <c r="E71" s="29"/>
      <c r="F71" s="29"/>
      <c r="G71" s="63" t="str">
        <f>+G6</f>
        <v>स्वाक्षरी</v>
      </c>
      <c r="H71" s="29"/>
      <c r="I71" s="29"/>
    </row>
    <row r="72" spans="1:12" ht="72.75" customHeight="1" x14ac:dyDescent="0.4">
      <c r="A72" s="29"/>
      <c r="B72" s="87"/>
      <c r="C72" s="29"/>
      <c r="D72" s="29"/>
      <c r="E72" s="29"/>
      <c r="F72" s="29"/>
      <c r="G72" s="29"/>
      <c r="H72" s="29"/>
      <c r="I72" s="29"/>
    </row>
    <row r="73" spans="1:12" ht="18.75" x14ac:dyDescent="0.4">
      <c r="A73" s="29"/>
      <c r="B73" s="87"/>
      <c r="C73" s="29"/>
      <c r="D73" s="29"/>
      <c r="E73" s="29"/>
      <c r="F73" s="29"/>
      <c r="G73" s="63" t="str">
        <f>+G7</f>
        <v xml:space="preserve"> डॉक्टरचे नाव :-  Dr. Anubhuti Metkar,</v>
      </c>
      <c r="H73" s="29"/>
      <c r="I73" s="29"/>
    </row>
    <row r="74" spans="1:12" ht="18.75" x14ac:dyDescent="0.4">
      <c r="A74" s="29"/>
      <c r="B74" s="114"/>
      <c r="C74" s="29"/>
      <c r="D74" s="29"/>
      <c r="E74" s="29"/>
      <c r="F74" s="29"/>
      <c r="G74" s="63" t="str">
        <f>+G8</f>
        <v xml:space="preserve">रूग्णालयाचा नोंदणी क्रमांक व दिनांक           Date                                   </v>
      </c>
      <c r="H74" s="29"/>
      <c r="I74" s="29"/>
    </row>
    <row r="75" spans="1:12" ht="18.75" x14ac:dyDescent="0.4">
      <c r="A75" s="29"/>
      <c r="B75" s="29"/>
      <c r="C75" s="29"/>
      <c r="D75" s="29"/>
      <c r="E75" s="29"/>
      <c r="F75" s="29"/>
      <c r="G75" s="63" t="str">
        <f>+G9</f>
        <v>रूग्णालयाचे नाव  Icchhamani,Hospital,</v>
      </c>
      <c r="H75" s="29"/>
      <c r="I75" s="29"/>
    </row>
    <row r="76" spans="1:12" ht="18.75" x14ac:dyDescent="0.4">
      <c r="A76" s="29"/>
      <c r="B76" s="29"/>
      <c r="C76" s="29"/>
      <c r="D76" s="29"/>
      <c r="E76" s="29"/>
      <c r="F76" s="29"/>
      <c r="G76" s="29"/>
      <c r="H76" s="29"/>
      <c r="I76" s="29" t="s">
        <v>383</v>
      </c>
    </row>
    <row r="77" spans="1:12" ht="24" customHeight="1" x14ac:dyDescent="0.4">
      <c r="A77" s="255" t="s">
        <v>88</v>
      </c>
      <c r="B77" s="255"/>
      <c r="C77" s="255"/>
      <c r="D77" s="255"/>
      <c r="E77" s="255"/>
      <c r="F77" s="255"/>
      <c r="G77" s="255"/>
      <c r="H77" s="255"/>
      <c r="I77" s="255"/>
    </row>
    <row r="78" spans="1:12" ht="47.45" customHeight="1" x14ac:dyDescent="0.4">
      <c r="A78" s="29"/>
      <c r="B78" s="256" t="str">
        <f>+L81&amp;Data!D6&amp;Data!D7&amp;L82&amp;L79</f>
        <v xml:space="preserve">              मी  श्री. प्रमोद महादेव पुरी, वरिष्ठ लिपीक, असे कळवितो / कळविते की, माझ्या कुटुंबात खालील सदस्य आहे.
</v>
      </c>
      <c r="C78" s="256"/>
      <c r="D78" s="256"/>
      <c r="E78" s="256"/>
      <c r="F78" s="256"/>
      <c r="G78" s="256"/>
      <c r="H78" s="256"/>
      <c r="I78" s="256"/>
      <c r="L78" s="8" t="s">
        <v>145</v>
      </c>
    </row>
    <row r="79" spans="1:12" ht="15.75" customHeight="1" thickBot="1" x14ac:dyDescent="0.45">
      <c r="A79" s="29"/>
      <c r="B79" s="256"/>
      <c r="C79" s="256"/>
      <c r="D79" s="256"/>
      <c r="E79" s="256"/>
      <c r="F79" s="256"/>
      <c r="G79" s="256"/>
      <c r="H79" s="256"/>
      <c r="I79" s="256"/>
      <c r="L79" s="187" t="s">
        <v>420</v>
      </c>
    </row>
    <row r="80" spans="1:12" ht="19.5" thickBot="1" x14ac:dyDescent="0.45">
      <c r="A80" s="29"/>
      <c r="B80" s="115" t="s">
        <v>65</v>
      </c>
      <c r="C80" s="257" t="s">
        <v>89</v>
      </c>
      <c r="D80" s="257"/>
      <c r="E80" s="257"/>
      <c r="F80" s="116" t="s">
        <v>90</v>
      </c>
      <c r="G80" s="116" t="s">
        <v>91</v>
      </c>
      <c r="H80" s="117" t="s">
        <v>146</v>
      </c>
      <c r="I80" s="29"/>
    </row>
    <row r="81" spans="1:12" ht="19.899999999999999" customHeight="1" x14ac:dyDescent="0.4">
      <c r="A81" s="29"/>
      <c r="B81" s="135">
        <v>1</v>
      </c>
      <c r="C81" s="265" t="str">
        <f>+Data!D24</f>
        <v xml:space="preserve">  रेखा प्रमोद पुरी, </v>
      </c>
      <c r="D81" s="265" t="s">
        <v>23</v>
      </c>
      <c r="E81" s="265"/>
      <c r="F81" s="136">
        <f>+Data!E25</f>
        <v>27578</v>
      </c>
      <c r="G81" s="136" t="str">
        <f>+Data!D25</f>
        <v>पत्नी</v>
      </c>
      <c r="H81" s="137" t="s">
        <v>14</v>
      </c>
      <c r="I81" s="29"/>
      <c r="L81" s="6" t="s">
        <v>404</v>
      </c>
    </row>
    <row r="82" spans="1:12" ht="19.899999999999999" customHeight="1" x14ac:dyDescent="0.4">
      <c r="A82" s="29"/>
      <c r="B82" s="138">
        <v>2</v>
      </c>
      <c r="C82" s="259" t="str">
        <f>IF(Data!C27&gt;0,Data!C27," ")</f>
        <v xml:space="preserve"> श्री. प्रमोद महादेव पुरी</v>
      </c>
      <c r="D82" s="259" t="s">
        <v>23</v>
      </c>
      <c r="E82" s="259"/>
      <c r="F82" s="139">
        <f>IF(Data!E27&gt;0,Data!E27," ")</f>
        <v>25939</v>
      </c>
      <c r="G82" s="139" t="str">
        <f>IF(Data!D27&gt;0,Data!D27," ")</f>
        <v>स्वत:</v>
      </c>
      <c r="H82" s="140" t="s">
        <v>14</v>
      </c>
      <c r="I82" s="29"/>
      <c r="L82" s="6" t="s">
        <v>354</v>
      </c>
    </row>
    <row r="83" spans="1:12" ht="19.899999999999999" customHeight="1" x14ac:dyDescent="0.4">
      <c r="A83" s="29"/>
      <c r="B83" s="138">
        <v>3</v>
      </c>
      <c r="C83" s="259" t="str">
        <f>IF(Data!C28&gt;0,Data!C28," ")</f>
        <v xml:space="preserve"> </v>
      </c>
      <c r="D83" s="259" t="s">
        <v>23</v>
      </c>
      <c r="E83" s="259"/>
      <c r="F83" s="139" t="str">
        <f>IF(Data!E28&gt;0,Data!E28," ")</f>
        <v xml:space="preserve"> </v>
      </c>
      <c r="G83" s="139" t="str">
        <f>IF(Data!D28&gt;0,Data!D28," ")</f>
        <v xml:space="preserve"> </v>
      </c>
      <c r="H83" s="140" t="s">
        <v>14</v>
      </c>
      <c r="I83" s="29"/>
    </row>
    <row r="84" spans="1:12" ht="19.899999999999999" customHeight="1" x14ac:dyDescent="0.4">
      <c r="A84" s="29"/>
      <c r="B84" s="138">
        <v>4</v>
      </c>
      <c r="C84" s="259" t="str">
        <f>IF(Data!C29&gt;0,Data!C29," ")</f>
        <v xml:space="preserve"> </v>
      </c>
      <c r="D84" s="259" t="s">
        <v>23</v>
      </c>
      <c r="E84" s="259"/>
      <c r="F84" s="139" t="str">
        <f>IF(Data!E29&gt;0,Data!E29," ")</f>
        <v xml:space="preserve"> </v>
      </c>
      <c r="G84" s="139" t="str">
        <f>IF(Data!D29&gt;0,Data!D29," ")</f>
        <v xml:space="preserve"> </v>
      </c>
      <c r="H84" s="140" t="s">
        <v>14</v>
      </c>
      <c r="I84" s="29"/>
    </row>
    <row r="85" spans="1:12" ht="19.899999999999999" customHeight="1" x14ac:dyDescent="0.4">
      <c r="A85" s="29"/>
      <c r="B85" s="138">
        <v>5</v>
      </c>
      <c r="C85" s="259" t="str">
        <f>IF(Data!C30&gt;0,Data!C30," ")</f>
        <v xml:space="preserve"> </v>
      </c>
      <c r="D85" s="259" t="s">
        <v>23</v>
      </c>
      <c r="E85" s="259"/>
      <c r="F85" s="139" t="str">
        <f>IF(Data!E30&gt;0,Data!E30," ")</f>
        <v xml:space="preserve"> </v>
      </c>
      <c r="G85" s="139" t="str">
        <f>IF(Data!D30&gt;0,Data!D30," ")</f>
        <v xml:space="preserve"> </v>
      </c>
      <c r="H85" s="141" t="s">
        <v>14</v>
      </c>
      <c r="I85" s="29"/>
    </row>
    <row r="86" spans="1:12" ht="19.149999999999999" customHeight="1" x14ac:dyDescent="0.4">
      <c r="A86" s="29"/>
      <c r="B86" s="147" t="str">
        <f>+IF(C86&lt;0,B85+1," ")</f>
        <v xml:space="preserve"> </v>
      </c>
      <c r="C86" s="258" t="str">
        <f>IF(Data!C31&gt;0,Data!C31," ")</f>
        <v xml:space="preserve"> </v>
      </c>
      <c r="D86" s="258" t="s">
        <v>23</v>
      </c>
      <c r="E86" s="258"/>
      <c r="F86" s="158" t="str">
        <f>IF(Data!E31&gt;0,Data!E31," ")</f>
        <v xml:space="preserve"> </v>
      </c>
      <c r="G86" s="158" t="str">
        <f>IF(Data!D31&gt;0,Data!D31," ")</f>
        <v xml:space="preserve"> </v>
      </c>
      <c r="H86" s="159" t="s">
        <v>14</v>
      </c>
      <c r="I86" s="29"/>
    </row>
    <row r="87" spans="1:12" ht="17.45" customHeight="1" thickBot="1" x14ac:dyDescent="0.45">
      <c r="A87" s="29"/>
      <c r="B87" s="160" t="str">
        <f>+IF(C87&lt;0,B86+1," ")</f>
        <v xml:space="preserve"> </v>
      </c>
      <c r="C87" s="266" t="str">
        <f>IF(Data!C32&gt;0,Data!C32," ")</f>
        <v xml:space="preserve"> </v>
      </c>
      <c r="D87" s="266" t="s">
        <v>23</v>
      </c>
      <c r="E87" s="266"/>
      <c r="F87" s="161" t="str">
        <f>IF(Data!E32&gt;0,Data!E32," ")</f>
        <v xml:space="preserve"> </v>
      </c>
      <c r="G87" s="161" t="str">
        <f>IF(Data!D32&gt;0,Data!D32," ")</f>
        <v xml:space="preserve"> </v>
      </c>
      <c r="H87" s="162" t="s">
        <v>14</v>
      </c>
      <c r="I87" s="29"/>
    </row>
    <row r="88" spans="1:12" ht="39.75" customHeight="1" x14ac:dyDescent="0.4">
      <c r="A88" s="29"/>
      <c r="B88" s="109"/>
      <c r="C88" s="29"/>
      <c r="D88" s="29"/>
      <c r="E88" s="29"/>
      <c r="F88" s="29"/>
      <c r="G88" s="29"/>
      <c r="H88" s="29"/>
      <c r="I88" s="29"/>
    </row>
    <row r="89" spans="1:12" ht="18.75" x14ac:dyDescent="0.4">
      <c r="A89" s="29"/>
      <c r="B89" s="87"/>
      <c r="C89" s="29"/>
      <c r="D89" s="29"/>
      <c r="E89" s="38" t="str">
        <f>+F41</f>
        <v>स्वाक्षरी</v>
      </c>
      <c r="F89" s="29"/>
      <c r="G89" s="29"/>
      <c r="H89" s="29"/>
      <c r="I89" s="29"/>
    </row>
    <row r="90" spans="1:12" ht="18.75" x14ac:dyDescent="0.4">
      <c r="A90" s="29"/>
      <c r="B90" s="87"/>
      <c r="C90" s="29"/>
      <c r="D90" s="29"/>
      <c r="E90" s="38" t="str">
        <f>+F42</f>
        <v xml:space="preserve">अधिकारी / कर्मचाऱ्‍याचे नाव :- </v>
      </c>
      <c r="F90" s="29"/>
      <c r="G90" s="63" t="str">
        <f>+H42</f>
        <v xml:space="preserve"> श्री. प्रमोद महादेव पुरी,</v>
      </c>
      <c r="H90" s="29"/>
      <c r="I90" s="29"/>
    </row>
    <row r="91" spans="1:12" ht="18.75" x14ac:dyDescent="0.4">
      <c r="A91" s="29"/>
      <c r="B91" s="114"/>
      <c r="C91" s="29"/>
      <c r="D91" s="29"/>
      <c r="E91" s="38" t="str">
        <f>+F43</f>
        <v xml:space="preserve"> पदनाम :- </v>
      </c>
      <c r="F91" s="29"/>
      <c r="G91" s="63" t="str">
        <f>+H43</f>
        <v xml:space="preserve"> वरिष्ठ लिपीक,</v>
      </c>
      <c r="H91" s="29"/>
      <c r="I91" s="29"/>
    </row>
    <row r="92" spans="1:12" ht="18.75" x14ac:dyDescent="0.4">
      <c r="A92" s="29"/>
      <c r="B92" s="29"/>
      <c r="C92" s="29"/>
      <c r="D92" s="29"/>
      <c r="E92" s="38" t="str">
        <f>+F44</f>
        <v>कार्यालयाचे नाव</v>
      </c>
      <c r="F92" s="29"/>
      <c r="G92" s="63" t="str">
        <f>+H44</f>
        <v xml:space="preserve"> अधीक्षक अभियंता, दक्षता व गुण नियंत्रण मंडळ,अमरावती.</v>
      </c>
      <c r="H92" s="29"/>
      <c r="I92" s="29"/>
    </row>
    <row r="93" spans="1:12" ht="18.75" x14ac:dyDescent="0.4">
      <c r="A93" s="29"/>
      <c r="B93" s="29"/>
      <c r="C93" s="29"/>
      <c r="D93" s="29"/>
      <c r="E93" s="29"/>
      <c r="F93" s="29"/>
      <c r="G93" s="29"/>
      <c r="H93" s="29"/>
      <c r="I93" s="29"/>
    </row>
    <row r="94" spans="1:12" ht="18.75" x14ac:dyDescent="0.4">
      <c r="A94" s="29"/>
      <c r="B94" s="29"/>
      <c r="C94" s="29"/>
      <c r="D94" s="29"/>
      <c r="E94" s="29"/>
      <c r="F94" s="29"/>
      <c r="G94" s="29"/>
      <c r="H94" s="29"/>
      <c r="I94" s="29"/>
    </row>
    <row r="95" spans="1:12" ht="18.75" x14ac:dyDescent="0.4">
      <c r="A95" s="29"/>
      <c r="B95" s="29"/>
      <c r="C95" s="29"/>
      <c r="D95" s="29"/>
      <c r="E95" s="29"/>
      <c r="F95" s="29"/>
      <c r="G95" s="29"/>
      <c r="H95" s="29"/>
      <c r="I95" s="29"/>
    </row>
    <row r="96" spans="1:12" ht="18.75" x14ac:dyDescent="0.4">
      <c r="A96" s="29"/>
      <c r="B96" s="29"/>
      <c r="C96" s="29"/>
      <c r="D96" s="29"/>
      <c r="E96" s="29"/>
      <c r="F96" s="29"/>
      <c r="G96" s="29"/>
      <c r="H96" s="29"/>
      <c r="I96" s="29" t="s">
        <v>384</v>
      </c>
    </row>
    <row r="97" spans="1:11" ht="18.75" x14ac:dyDescent="0.4">
      <c r="A97" s="255" t="s">
        <v>147</v>
      </c>
      <c r="B97" s="255"/>
      <c r="C97" s="255"/>
      <c r="D97" s="255"/>
      <c r="E97" s="255"/>
      <c r="F97" s="255"/>
      <c r="G97" s="255"/>
      <c r="H97" s="255"/>
      <c r="I97" s="255"/>
    </row>
    <row r="98" spans="1:11" ht="86.25" customHeight="1" x14ac:dyDescent="0.4">
      <c r="A98" s="29"/>
      <c r="B98" s="260" t="str">
        <f>+K98&amp;Data!D6&amp;Data!D7&amp;K99&amp;Data!D24&amp;K100</f>
        <v xml:space="preserve">                  मी  श्री. प्रमोद महादेव पुरी, वरिष्ठ लिपीक, असे कळवितो / कळविते की, माझे पती /माझी पत्नी /माझी आई श्री / श्रीमती   रेखा प्रमोद पुरी,  हे/ ह्या काठेही शासकिय / निमशासकिय कार्यालयात सेवेत आहे / नाही, सदर वैद्यकिय खर्चाच्या प्रतिपूर्तीचा दावा त्यांनी त्यांच्या कार्यालयाकडे केलेला आहे / नाही.  (सोबत त्या कार्यालयाचे प्रमाणपत्र जोडले आहे.)</v>
      </c>
      <c r="C98" s="260"/>
      <c r="D98" s="260"/>
      <c r="E98" s="260"/>
      <c r="F98" s="260"/>
      <c r="G98" s="260"/>
      <c r="H98" s="260"/>
      <c r="I98" s="260"/>
      <c r="K98" s="6" t="s">
        <v>361</v>
      </c>
    </row>
    <row r="99" spans="1:11" ht="18.75" x14ac:dyDescent="0.4">
      <c r="A99" s="29"/>
      <c r="B99" s="267"/>
      <c r="C99" s="267"/>
      <c r="D99" s="267"/>
      <c r="E99" s="267"/>
      <c r="F99" s="267"/>
      <c r="G99" s="267"/>
      <c r="H99" s="267"/>
      <c r="I99" s="267"/>
      <c r="K99" s="6" t="s">
        <v>365</v>
      </c>
    </row>
    <row r="100" spans="1:11" ht="18.75" x14ac:dyDescent="0.4">
      <c r="A100" s="29"/>
      <c r="B100" s="29"/>
      <c r="C100" s="29"/>
      <c r="D100" s="29"/>
      <c r="E100" s="29"/>
      <c r="F100" s="29"/>
      <c r="G100" s="63" t="str">
        <f>+E89</f>
        <v>स्वाक्षरी</v>
      </c>
      <c r="H100" s="29"/>
      <c r="I100" s="29"/>
      <c r="K100" s="6" t="s">
        <v>416</v>
      </c>
    </row>
    <row r="101" spans="1:11" ht="46.5" customHeight="1" x14ac:dyDescent="0.4">
      <c r="A101" s="29"/>
      <c r="B101" s="29"/>
      <c r="C101" s="29"/>
      <c r="D101" s="29"/>
      <c r="E101" s="29"/>
      <c r="F101" s="29"/>
      <c r="G101" s="29"/>
      <c r="H101" s="29"/>
      <c r="I101" s="29"/>
    </row>
    <row r="102" spans="1:11" ht="18.75" x14ac:dyDescent="0.4">
      <c r="A102" s="29"/>
      <c r="B102" s="29"/>
      <c r="C102" s="29"/>
      <c r="D102" s="29"/>
      <c r="E102" s="29"/>
      <c r="F102" s="29"/>
      <c r="G102" s="29"/>
      <c r="H102" s="29"/>
      <c r="I102" s="29"/>
    </row>
    <row r="103" spans="1:11" ht="18.75" x14ac:dyDescent="0.4">
      <c r="A103" s="29"/>
      <c r="B103" s="29"/>
      <c r="C103" s="29"/>
      <c r="D103" s="29"/>
      <c r="E103" s="38" t="str">
        <f t="shared" ref="E103:G103" si="3">+E90</f>
        <v xml:space="preserve">अधिकारी / कर्मचाऱ्‍याचे नाव :- </v>
      </c>
      <c r="F103" s="29"/>
      <c r="G103" s="63" t="str">
        <f t="shared" si="3"/>
        <v xml:space="preserve"> श्री. प्रमोद महादेव पुरी,</v>
      </c>
      <c r="H103" s="29"/>
      <c r="I103" s="29"/>
    </row>
    <row r="104" spans="1:11" ht="18.75" x14ac:dyDescent="0.4">
      <c r="A104" s="29"/>
      <c r="B104" s="29"/>
      <c r="C104" s="29"/>
      <c r="D104" s="29"/>
      <c r="E104" s="38" t="str">
        <f t="shared" ref="E104:E105" si="4">+E91</f>
        <v xml:space="preserve"> पदनाम :- </v>
      </c>
      <c r="F104" s="29"/>
      <c r="G104" s="63" t="str">
        <f>+G91</f>
        <v xml:space="preserve"> वरिष्ठ लिपीक,</v>
      </c>
      <c r="H104" s="29"/>
      <c r="I104" s="29"/>
    </row>
    <row r="105" spans="1:11" ht="18.75" x14ac:dyDescent="0.4">
      <c r="A105" s="29"/>
      <c r="B105" s="29"/>
      <c r="C105" s="29"/>
      <c r="D105" s="29"/>
      <c r="E105" s="38" t="str">
        <f t="shared" si="4"/>
        <v>कार्यालयाचे नाव</v>
      </c>
      <c r="F105" s="29"/>
      <c r="G105" s="63" t="str">
        <f>+G92</f>
        <v xml:space="preserve"> अधीक्षक अभियंता, दक्षता व गुण नियंत्रण मंडळ,अमरावती.</v>
      </c>
      <c r="H105" s="29"/>
      <c r="I105" s="29"/>
    </row>
    <row r="106" spans="1:11" ht="18.75" x14ac:dyDescent="0.4">
      <c r="A106" s="29"/>
      <c r="B106" s="29"/>
      <c r="C106" s="29"/>
      <c r="D106" s="29"/>
      <c r="E106" s="29"/>
      <c r="F106" s="29"/>
      <c r="G106" s="29"/>
      <c r="H106" s="29"/>
      <c r="I106" s="29" t="s">
        <v>385</v>
      </c>
    </row>
    <row r="107" spans="1:11" ht="18.75" x14ac:dyDescent="0.4">
      <c r="A107" s="255" t="s">
        <v>148</v>
      </c>
      <c r="B107" s="255"/>
      <c r="C107" s="255"/>
      <c r="D107" s="255"/>
      <c r="E107" s="255"/>
      <c r="F107" s="255"/>
      <c r="G107" s="255"/>
      <c r="H107" s="255"/>
      <c r="I107" s="255"/>
    </row>
    <row r="108" spans="1:11" ht="68.45" customHeight="1" x14ac:dyDescent="0.4">
      <c r="A108" s="29"/>
      <c r="B108" s="260" t="str">
        <f>+K98&amp;Data!D6&amp;Data!C7&amp;Data!D7&amp;K108</f>
        <v xml:space="preserve">                  मी  श्री. प्रमोद महादेव पुरी, पदनाम :-  वरिष्ठ लिपीक, असे कळवितो / कळविते की, या अपघाताबाबत मी नुकसान भरपाईचा दावा केला आहे / नाही तो मंजूर झालस त्यामध्यून वैद्यकीय खर्चाची प्रतिपूर्तीची रक्कम भरून देईन.</v>
      </c>
      <c r="C108" s="260"/>
      <c r="D108" s="260"/>
      <c r="E108" s="260"/>
      <c r="F108" s="260"/>
      <c r="G108" s="260"/>
      <c r="H108" s="260"/>
      <c r="I108" s="260"/>
      <c r="K108" s="6" t="s">
        <v>149</v>
      </c>
    </row>
    <row r="109" spans="1:11" ht="18.75" x14ac:dyDescent="0.4">
      <c r="A109" s="29"/>
      <c r="B109" s="267"/>
      <c r="C109" s="267"/>
      <c r="D109" s="267"/>
      <c r="E109" s="267"/>
      <c r="F109" s="267"/>
      <c r="G109" s="267"/>
      <c r="H109" s="267"/>
      <c r="I109" s="267"/>
    </row>
    <row r="110" spans="1:11" ht="18.75" x14ac:dyDescent="0.4">
      <c r="A110" s="29"/>
      <c r="B110" s="29"/>
      <c r="C110" s="29"/>
      <c r="D110" s="29"/>
      <c r="E110" s="29"/>
      <c r="F110" s="29"/>
      <c r="G110" s="63" t="str">
        <f>+G100</f>
        <v>स्वाक्षरी</v>
      </c>
      <c r="H110" s="29"/>
      <c r="I110" s="29"/>
    </row>
    <row r="111" spans="1:11" ht="37.5" customHeight="1" x14ac:dyDescent="0.4">
      <c r="A111" s="29"/>
      <c r="B111" s="29"/>
      <c r="C111" s="29"/>
      <c r="D111" s="29"/>
      <c r="E111" s="29"/>
      <c r="F111" s="29"/>
      <c r="G111" s="29"/>
      <c r="H111" s="29"/>
      <c r="I111" s="29"/>
    </row>
    <row r="112" spans="1:11" ht="18.75" x14ac:dyDescent="0.4">
      <c r="A112" s="29"/>
      <c r="B112" s="29"/>
      <c r="C112" s="29"/>
      <c r="D112" s="29"/>
      <c r="E112" s="29"/>
      <c r="F112" s="29"/>
      <c r="G112" s="29"/>
      <c r="H112" s="29"/>
      <c r="I112" s="29"/>
    </row>
    <row r="113" spans="1:13" ht="18.75" x14ac:dyDescent="0.4">
      <c r="A113" s="29"/>
      <c r="B113" s="29"/>
      <c r="C113" s="29"/>
      <c r="D113" s="29"/>
      <c r="E113" s="38" t="str">
        <f>+E103</f>
        <v xml:space="preserve">अधिकारी / कर्मचाऱ्‍याचे नाव :- </v>
      </c>
      <c r="F113" s="29"/>
      <c r="G113" s="63" t="str">
        <f>+G103</f>
        <v xml:space="preserve"> श्री. प्रमोद महादेव पुरी,</v>
      </c>
      <c r="H113" s="29"/>
      <c r="I113" s="29"/>
    </row>
    <row r="114" spans="1:13" ht="18.75" x14ac:dyDescent="0.4">
      <c r="A114" s="29"/>
      <c r="B114" s="29"/>
      <c r="C114" s="29"/>
      <c r="D114" s="29"/>
      <c r="E114" s="38" t="str">
        <f>+E104</f>
        <v xml:space="preserve"> पदनाम :- </v>
      </c>
      <c r="F114" s="29"/>
      <c r="G114" s="63" t="str">
        <f>+G104</f>
        <v xml:space="preserve"> वरिष्ठ लिपीक,</v>
      </c>
      <c r="H114" s="29"/>
      <c r="I114" s="29"/>
    </row>
    <row r="115" spans="1:13" ht="18.75" x14ac:dyDescent="0.4">
      <c r="A115" s="29"/>
      <c r="B115" s="29"/>
      <c r="C115" s="29"/>
      <c r="D115" s="29"/>
      <c r="E115" s="38" t="str">
        <f>+E105</f>
        <v>कार्यालयाचे नाव</v>
      </c>
      <c r="F115" s="29"/>
      <c r="G115" s="63" t="str">
        <f>+G105</f>
        <v xml:space="preserve"> अधीक्षक अभियंता, दक्षता व गुण नियंत्रण मंडळ,अमरावती.</v>
      </c>
      <c r="H115" s="29"/>
      <c r="I115" s="29"/>
    </row>
    <row r="116" spans="1:13" ht="18.75" x14ac:dyDescent="0.4">
      <c r="A116" s="29"/>
      <c r="B116" s="29"/>
      <c r="C116" s="29"/>
      <c r="D116" s="29"/>
      <c r="E116" s="29"/>
      <c r="F116" s="29"/>
      <c r="G116" s="29"/>
      <c r="H116" s="29"/>
      <c r="I116" s="29" t="s">
        <v>386</v>
      </c>
    </row>
    <row r="117" spans="1:13" ht="23.25" customHeight="1" x14ac:dyDescent="0.4">
      <c r="A117" s="255" t="s">
        <v>151</v>
      </c>
      <c r="B117" s="255"/>
      <c r="C117" s="255"/>
      <c r="D117" s="255"/>
      <c r="E117" s="255"/>
      <c r="F117" s="255"/>
      <c r="G117" s="255"/>
      <c r="H117" s="255"/>
      <c r="I117" s="255"/>
    </row>
    <row r="118" spans="1:13" ht="18.75" x14ac:dyDescent="0.4">
      <c r="A118" s="248" t="s">
        <v>152</v>
      </c>
      <c r="B118" s="248"/>
      <c r="C118" s="248"/>
      <c r="D118" s="248"/>
      <c r="E118" s="248"/>
      <c r="F118" s="248"/>
      <c r="G118" s="248"/>
      <c r="H118" s="248"/>
      <c r="I118" s="248"/>
    </row>
    <row r="119" spans="1:13" ht="100.5" customHeight="1" x14ac:dyDescent="0.4">
      <c r="A119" s="29"/>
      <c r="B119" s="260" t="str">
        <f ca="1">+L61&amp;Data!D6&amp;Data!D7&amp;Data!C24&amp;Data!D24&amp;Data!C25&amp;Data!D25&amp;L62&amp;O62&amp;K119</f>
        <v xml:space="preserve">                श्री / श्रीमती  श्री. प्रमोद महादेव पुरी, वरिष्ठ लिपीक,रुग्णाचे नाव   रेखा प्रमोद पुरी,  रुग्णाशी नाते ,पत्नी वय  51 हे सर्वस्वी माझ्यावरच अवलंबुन आहे ते कोणत्याही शासकीय अथवा निमशासकीय किंवा खाजगी कंपनीत नोकरीस नव्हती व तीस / त्यास  ते कोणत्याही प्रकारे निवृत्ती वेतन घेत नाही. तसेच कोणताही वैद्यकीय प्रतिपुर्ती खर्च कोणत्याही प्रकारे घेत नव्हती / नव्हते अथवा घेत नाही.</v>
      </c>
      <c r="C119" s="260"/>
      <c r="D119" s="260"/>
      <c r="E119" s="260"/>
      <c r="F119" s="260"/>
      <c r="G119" s="260"/>
      <c r="H119" s="260"/>
      <c r="I119" s="260"/>
      <c r="K119" s="6" t="s">
        <v>150</v>
      </c>
    </row>
    <row r="120" spans="1:13" ht="18.75" x14ac:dyDescent="0.4">
      <c r="A120" s="29"/>
      <c r="B120" s="267"/>
      <c r="C120" s="267"/>
      <c r="D120" s="267"/>
      <c r="E120" s="267"/>
      <c r="F120" s="267"/>
      <c r="G120" s="267"/>
      <c r="H120" s="267"/>
      <c r="I120" s="267"/>
    </row>
    <row r="121" spans="1:13" ht="18.75" x14ac:dyDescent="0.4">
      <c r="A121" s="29"/>
      <c r="B121" s="29"/>
      <c r="C121" s="29"/>
      <c r="D121" s="29"/>
      <c r="E121" s="29"/>
      <c r="F121" s="29"/>
      <c r="G121" s="63" t="str">
        <f>+G110</f>
        <v>स्वाक्षरी</v>
      </c>
      <c r="H121" s="29"/>
      <c r="I121" s="29"/>
    </row>
    <row r="122" spans="1:13" ht="18.75" x14ac:dyDescent="0.4">
      <c r="A122" s="29"/>
      <c r="B122" s="29"/>
      <c r="C122" s="29"/>
      <c r="D122" s="29"/>
      <c r="E122" s="29"/>
      <c r="F122" s="29"/>
      <c r="G122" s="29"/>
      <c r="H122" s="29"/>
      <c r="I122" s="29"/>
    </row>
    <row r="123" spans="1:13" ht="18.75" x14ac:dyDescent="0.4">
      <c r="A123" s="29"/>
      <c r="B123" s="29"/>
      <c r="C123" s="29"/>
      <c r="D123" s="29"/>
      <c r="E123" s="29"/>
      <c r="F123" s="29"/>
      <c r="G123" s="29"/>
      <c r="H123" s="29"/>
      <c r="I123" s="29"/>
    </row>
    <row r="124" spans="1:13" ht="18.75" x14ac:dyDescent="0.4">
      <c r="A124" s="29"/>
      <c r="B124" s="29"/>
      <c r="C124" s="29"/>
      <c r="D124" s="29"/>
      <c r="E124" s="38" t="str">
        <f>+E113</f>
        <v xml:space="preserve">अधिकारी / कर्मचाऱ्‍याचे नाव :- </v>
      </c>
      <c r="F124" s="29"/>
      <c r="G124" s="63" t="str">
        <f>+G113</f>
        <v xml:space="preserve"> श्री. प्रमोद महादेव पुरी,</v>
      </c>
      <c r="H124" s="29"/>
      <c r="I124" s="29"/>
    </row>
    <row r="125" spans="1:13" ht="18.75" x14ac:dyDescent="0.4">
      <c r="A125" s="29"/>
      <c r="B125" s="29"/>
      <c r="C125" s="29"/>
      <c r="D125" s="29"/>
      <c r="E125" s="38" t="str">
        <f>+E114</f>
        <v xml:space="preserve"> पदनाम :- </v>
      </c>
      <c r="F125" s="29"/>
      <c r="G125" s="63" t="str">
        <f>+G114</f>
        <v xml:space="preserve"> वरिष्ठ लिपीक,</v>
      </c>
      <c r="H125" s="29"/>
      <c r="I125" s="29"/>
    </row>
    <row r="126" spans="1:13" ht="18.75" x14ac:dyDescent="0.4">
      <c r="A126" s="29"/>
      <c r="B126" s="29"/>
      <c r="C126" s="29"/>
      <c r="D126" s="29"/>
      <c r="E126" s="38" t="str">
        <f>+E115</f>
        <v>कार्यालयाचे नाव</v>
      </c>
      <c r="F126" s="29"/>
      <c r="G126" s="63" t="str">
        <f>+G115</f>
        <v xml:space="preserve"> अधीक्षक अभियंता, दक्षता व गुण नियंत्रण मंडळ,अमरावती.</v>
      </c>
      <c r="H126" s="29"/>
      <c r="I126" s="29"/>
    </row>
    <row r="127" spans="1:13" ht="18.75" x14ac:dyDescent="0.4">
      <c r="A127" s="29"/>
      <c r="B127" s="29"/>
      <c r="C127" s="29"/>
      <c r="D127" s="29"/>
      <c r="E127" s="29"/>
      <c r="F127" s="29"/>
      <c r="G127" s="29"/>
      <c r="H127" s="29"/>
      <c r="I127" s="29" t="s">
        <v>387</v>
      </c>
    </row>
    <row r="128" spans="1:13" ht="18.75" x14ac:dyDescent="0.4">
      <c r="A128" s="255" t="s">
        <v>154</v>
      </c>
      <c r="B128" s="255"/>
      <c r="C128" s="255"/>
      <c r="D128" s="255"/>
      <c r="E128" s="255"/>
      <c r="F128" s="255"/>
      <c r="G128" s="255"/>
      <c r="H128" s="255"/>
      <c r="I128" s="255"/>
      <c r="M128" s="6" t="s">
        <v>281</v>
      </c>
    </row>
    <row r="129" spans="1:13" ht="18.75" x14ac:dyDescent="0.4">
      <c r="A129" s="248" t="s">
        <v>155</v>
      </c>
      <c r="B129" s="248"/>
      <c r="C129" s="248"/>
      <c r="D129" s="248"/>
      <c r="E129" s="248"/>
      <c r="F129" s="248"/>
      <c r="G129" s="248"/>
      <c r="H129" s="248"/>
      <c r="I129" s="248"/>
      <c r="M129" s="9" t="s">
        <v>355</v>
      </c>
    </row>
    <row r="130" spans="1:13" ht="120.75" customHeight="1" x14ac:dyDescent="0.4">
      <c r="A130" s="29"/>
      <c r="B130" s="260" t="str">
        <f>+K130&amp;Data!D6&amp;Data!D7&amp;M128&amp;Data!C24&amp;Data!D24&amp;Data!C25&amp;Data!D25&amp;M129&amp;'परीशिष्ट -एक'!D14&amp;K134</f>
        <v xml:space="preserve">              या द्वारे असे प्रमाणीत करण्यात येते की श्री/श्रीमती  श्री. प्रमोद महादेव पुरी, वरिष्ठ लिपीक, यांचे / यांची श्री/श्रीमती रुग्णाचे नाव   रेखा प्रमोद पुरी,  रुग्णाशी नाते ,पत्नी  विभागाचे कर्मचारी हे माझ्या वैद्यकीय सल्ला कक्षात / रुग्णालयात मधुमेह या रोगावर उपचार घेत असून  दिनांक  01.06.2026 ते  05.06.2026 पर्यंतच्या कालावधीत त्यांच्या रोगांची प्रारंभिक अवस्था असतांना त्यावर उपचार करण्यासाठी त्यांना वैगरे औषधी देण्यात आली नव्हती / होती उपरोक्त रुग्णची प्रकृती गंभीर झाल्यामुळे त्यास रुग्णालयात ठेवणे भाग पडले.</v>
      </c>
      <c r="C130" s="260"/>
      <c r="D130" s="260"/>
      <c r="E130" s="260"/>
      <c r="F130" s="260"/>
      <c r="G130" s="260"/>
      <c r="H130" s="260"/>
      <c r="I130" s="260"/>
      <c r="K130" s="6" t="s">
        <v>405</v>
      </c>
    </row>
    <row r="131" spans="1:13" ht="18.75" x14ac:dyDescent="0.4">
      <c r="A131" s="29"/>
      <c r="B131" s="260" t="s">
        <v>283</v>
      </c>
      <c r="C131" s="260"/>
      <c r="D131" s="260"/>
      <c r="E131" s="260"/>
      <c r="F131" s="260"/>
      <c r="G131" s="260"/>
      <c r="H131" s="260"/>
      <c r="I131" s="260"/>
      <c r="K131" s="6" t="s">
        <v>156</v>
      </c>
    </row>
    <row r="132" spans="1:13" ht="18.75" x14ac:dyDescent="0.4">
      <c r="A132" s="29"/>
      <c r="B132" s="118"/>
      <c r="C132" s="118"/>
      <c r="D132" s="118"/>
      <c r="E132" s="118"/>
      <c r="F132" s="118"/>
      <c r="G132" s="63" t="str">
        <f>+G71</f>
        <v>स्वाक्षरी</v>
      </c>
      <c r="H132" s="118"/>
      <c r="I132" s="118"/>
    </row>
    <row r="133" spans="1:13" ht="18.75" x14ac:dyDescent="0.4">
      <c r="A133" s="29"/>
      <c r="B133" s="29"/>
      <c r="C133" s="29"/>
      <c r="D133" s="29"/>
      <c r="E133" s="29"/>
      <c r="F133" s="29"/>
      <c r="G133" s="29"/>
      <c r="H133" s="29"/>
      <c r="I133" s="29"/>
    </row>
    <row r="134" spans="1:13" ht="18.75" x14ac:dyDescent="0.4">
      <c r="A134" s="29"/>
      <c r="B134" s="29"/>
      <c r="C134" s="29"/>
      <c r="D134" s="29"/>
      <c r="E134" s="29"/>
      <c r="F134" s="29"/>
      <c r="G134" s="29"/>
      <c r="H134" s="29"/>
      <c r="I134" s="29"/>
      <c r="K134" s="9" t="s">
        <v>360</v>
      </c>
    </row>
    <row r="135" spans="1:13" ht="18.75" x14ac:dyDescent="0.4">
      <c r="A135" s="29"/>
      <c r="B135" s="29"/>
      <c r="C135" s="29"/>
      <c r="D135" s="29"/>
      <c r="E135" s="38"/>
      <c r="F135" s="29"/>
      <c r="G135" s="29"/>
      <c r="H135" s="29"/>
      <c r="I135" s="29"/>
    </row>
    <row r="136" spans="1:13" ht="18.75" x14ac:dyDescent="0.4">
      <c r="A136" s="29"/>
      <c r="B136" s="29"/>
      <c r="C136" s="29"/>
      <c r="D136" s="29"/>
      <c r="E136" s="38"/>
      <c r="F136" s="29"/>
      <c r="G136" s="63" t="str">
        <f>+G73</f>
        <v xml:space="preserve"> डॉक्टरचे नाव :-  Dr. Anubhuti Metkar,</v>
      </c>
      <c r="H136" s="29"/>
      <c r="I136" s="29"/>
    </row>
    <row r="137" spans="1:13" ht="18.75" x14ac:dyDescent="0.4">
      <c r="A137" s="29"/>
      <c r="B137" s="29"/>
      <c r="C137" s="29"/>
      <c r="D137" s="29"/>
      <c r="E137" s="38"/>
      <c r="F137" s="29"/>
      <c r="G137" s="63" t="str">
        <f>+G74</f>
        <v xml:space="preserve">रूग्णालयाचा नोंदणी क्रमांक व दिनांक           Date                                   </v>
      </c>
      <c r="H137" s="29"/>
      <c r="I137" s="29"/>
      <c r="K137" s="9" t="s">
        <v>360</v>
      </c>
    </row>
    <row r="138" spans="1:13" ht="18.75" x14ac:dyDescent="0.4">
      <c r="A138" s="29"/>
      <c r="B138" s="29"/>
      <c r="C138" s="29"/>
      <c r="D138" s="29"/>
      <c r="E138" s="38"/>
      <c r="F138" s="29"/>
      <c r="G138" s="63" t="str">
        <f>+G75</f>
        <v>रूग्णालयाचे नाव  Icchhamani,Hospital,</v>
      </c>
      <c r="H138" s="29"/>
      <c r="I138" s="29"/>
    </row>
    <row r="139" spans="1:13" ht="18.75" x14ac:dyDescent="0.4">
      <c r="A139" s="29"/>
      <c r="B139" s="29"/>
      <c r="C139" s="29"/>
      <c r="D139" s="29"/>
      <c r="E139" s="29"/>
      <c r="F139" s="29"/>
      <c r="G139" s="29"/>
      <c r="H139" s="29"/>
      <c r="I139" s="29"/>
      <c r="K139" s="9" t="s">
        <v>280</v>
      </c>
    </row>
    <row r="140" spans="1:13" ht="18.75" x14ac:dyDescent="0.4">
      <c r="A140" s="29"/>
      <c r="B140" s="29"/>
      <c r="C140" s="29"/>
      <c r="D140" s="29"/>
      <c r="E140" s="29"/>
      <c r="F140" s="29"/>
      <c r="G140" s="29"/>
      <c r="H140" s="29"/>
      <c r="I140" s="29"/>
    </row>
    <row r="141" spans="1:13" ht="18.75" x14ac:dyDescent="0.4">
      <c r="A141" s="29"/>
      <c r="B141" s="29"/>
      <c r="C141" s="29"/>
      <c r="D141" s="29"/>
      <c r="E141" s="29"/>
      <c r="F141" s="29"/>
      <c r="G141" s="29"/>
      <c r="H141" s="29"/>
      <c r="I141" s="29"/>
    </row>
    <row r="142" spans="1:13" ht="18.75" x14ac:dyDescent="0.4">
      <c r="A142" s="29"/>
      <c r="B142" s="29"/>
      <c r="C142" s="29"/>
      <c r="D142" s="29"/>
      <c r="E142" s="29"/>
      <c r="F142" s="29"/>
      <c r="G142" s="29"/>
      <c r="H142" s="29"/>
      <c r="I142" s="29"/>
    </row>
    <row r="143" spans="1:13" ht="18.75" x14ac:dyDescent="0.4">
      <c r="A143" s="29"/>
      <c r="B143" s="119"/>
      <c r="C143" s="37"/>
      <c r="D143" s="29"/>
      <c r="E143" s="29"/>
      <c r="F143" s="29"/>
      <c r="G143" s="29"/>
      <c r="H143" s="29"/>
      <c r="I143" s="29"/>
    </row>
    <row r="144" spans="1:13" ht="18.75" x14ac:dyDescent="0.4">
      <c r="A144" s="29"/>
      <c r="B144" s="119"/>
      <c r="C144" s="37"/>
      <c r="D144" s="29"/>
      <c r="E144" s="29"/>
      <c r="F144" s="29"/>
      <c r="G144" s="29"/>
      <c r="H144" s="29"/>
      <c r="I144" s="29" t="s">
        <v>388</v>
      </c>
    </row>
    <row r="145" spans="1:14" ht="26.25" customHeight="1" x14ac:dyDescent="0.4">
      <c r="A145" s="29"/>
      <c r="B145" s="249" t="s">
        <v>362</v>
      </c>
      <c r="C145" s="249"/>
      <c r="D145" s="249"/>
      <c r="E145" s="249"/>
      <c r="F145" s="249"/>
      <c r="G145" s="249"/>
      <c r="H145" s="249"/>
      <c r="I145" s="249"/>
    </row>
    <row r="146" spans="1:14" ht="100.9" customHeight="1" x14ac:dyDescent="0.4">
      <c r="A146" s="29"/>
      <c r="B146" s="250" t="s">
        <v>406</v>
      </c>
      <c r="C146" s="250"/>
      <c r="D146" s="250"/>
      <c r="E146" s="250"/>
      <c r="F146" s="250"/>
      <c r="G146" s="250"/>
      <c r="H146" s="250"/>
      <c r="I146" s="250"/>
    </row>
    <row r="147" spans="1:14" ht="18.75" x14ac:dyDescent="0.4">
      <c r="A147" s="29"/>
      <c r="B147" s="37"/>
      <c r="C147" s="37"/>
      <c r="D147" s="37"/>
      <c r="E147" s="29"/>
      <c r="F147" s="29"/>
      <c r="G147" s="29"/>
      <c r="H147" s="29"/>
      <c r="I147" s="29"/>
    </row>
    <row r="148" spans="1:14" ht="18.75" x14ac:dyDescent="0.4">
      <c r="A148" s="29"/>
      <c r="B148" s="37"/>
      <c r="C148" s="29"/>
      <c r="D148" s="37"/>
      <c r="E148" s="29"/>
      <c r="F148" s="26" t="s">
        <v>101</v>
      </c>
      <c r="G148" s="29"/>
      <c r="H148" s="29"/>
      <c r="I148" s="29"/>
    </row>
    <row r="149" spans="1:14" ht="18.75" x14ac:dyDescent="0.4">
      <c r="A149" s="29"/>
      <c r="B149" s="24"/>
      <c r="C149" s="29"/>
      <c r="D149" s="29"/>
      <c r="E149" s="29"/>
      <c r="F149" s="38" t="str">
        <f>+Data!C6</f>
        <v xml:space="preserve">अधिकारी / कर्मचाऱ्‍याचे नाव :- </v>
      </c>
      <c r="G149" s="248" t="str">
        <f>+Data!D6</f>
        <v xml:space="preserve"> श्री. प्रमोद महादेव पुरी,</v>
      </c>
      <c r="H149" s="248"/>
      <c r="I149" s="248"/>
    </row>
    <row r="150" spans="1:14" ht="18.75" x14ac:dyDescent="0.4">
      <c r="A150" s="29"/>
      <c r="B150" s="24"/>
      <c r="C150" s="29"/>
      <c r="D150" s="29"/>
      <c r="E150" s="29"/>
      <c r="F150" s="26" t="str">
        <f>+Data!C7</f>
        <v xml:space="preserve"> पदनाम :- </v>
      </c>
      <c r="G150" s="248" t="str">
        <f>+Data!D7</f>
        <v xml:space="preserve"> वरिष्ठ लिपीक,</v>
      </c>
      <c r="H150" s="248"/>
      <c r="I150" s="248"/>
    </row>
    <row r="151" spans="1:14" ht="18.75" x14ac:dyDescent="0.4">
      <c r="A151" s="29"/>
      <c r="B151" s="24"/>
      <c r="C151" s="29"/>
      <c r="D151" s="29"/>
      <c r="E151" s="29"/>
      <c r="F151" s="26" t="str">
        <f>+Data!C9</f>
        <v>कार्यालयाचे नाव</v>
      </c>
      <c r="G151" s="248" t="str">
        <f>+Data!D9</f>
        <v xml:space="preserve"> अधीक्षक अभियंता, दक्षता व गुण नियंत्रण मंडळ,अमरावती.</v>
      </c>
      <c r="H151" s="248"/>
      <c r="I151" s="248"/>
    </row>
    <row r="152" spans="1:14" ht="18.75" x14ac:dyDescent="0.4">
      <c r="A152" s="29"/>
      <c r="B152" s="29"/>
      <c r="C152" s="29"/>
      <c r="D152" s="29"/>
      <c r="E152" s="29"/>
      <c r="F152" s="29"/>
      <c r="G152" s="29"/>
      <c r="H152" s="29"/>
      <c r="I152" s="29"/>
    </row>
    <row r="153" spans="1:14" ht="24.75" customHeight="1" x14ac:dyDescent="0.4">
      <c r="A153" s="29"/>
      <c r="B153" s="29"/>
      <c r="C153" s="29"/>
      <c r="D153" s="29"/>
      <c r="E153" s="29"/>
      <c r="F153" s="29"/>
      <c r="G153" s="29"/>
      <c r="H153" s="29"/>
      <c r="I153" s="120" t="s">
        <v>390</v>
      </c>
    </row>
    <row r="154" spans="1:14" ht="24.75" customHeight="1" x14ac:dyDescent="0.4">
      <c r="A154" s="29"/>
      <c r="B154" s="249" t="s">
        <v>376</v>
      </c>
      <c r="C154" s="249"/>
      <c r="D154" s="249"/>
      <c r="E154" s="249"/>
      <c r="F154" s="249"/>
      <c r="G154" s="249"/>
      <c r="H154" s="249"/>
      <c r="I154" s="249"/>
      <c r="L154" s="6" t="s">
        <v>366</v>
      </c>
    </row>
    <row r="155" spans="1:14" ht="134.25" customHeight="1" x14ac:dyDescent="0.4">
      <c r="A155" s="29"/>
      <c r="B155" s="250" t="str">
        <f>+L154&amp;Data!D24&amp;L158&amp;M158&amp;Data!D17&amp;N158&amp;L160&amp;Data!D18&amp;M160&amp;L155</f>
        <v xml:space="preserve">                  प्रमाणीत करण्यात येते की, रुग्ण श्री./श्रीमती.   रेखा प्रमोद पुरी,  यांच्यावर दिनांक  01.06.2026 पासुन  दिनांक  05.06.2026 पर्यतअंतरुग्ण म्हणुन उपचार करण्यात आला. रुग्णाची प्रकृती स्थीती व अत्याआवश्यक उद्भवलेला प्रसंग या मुळे कुटुबीयांना योग्य वाटलेल्या जवळच्या खाजगी रुग्णालयात उपचारार्थ दाखल करुन तात्काळ अत्यआवश्यक उपचार करुन घेण्यात आला आहे. या नियमाची कुटुबीयांना जान नसल्यामुळे जवळच्या शासकीय रुग्णालयात उपचार न करता खाजगी रुग्णालयात उपचार करुन घेतला आहे .तसेच अत्याआवश्यक असलेल्या प्रसंगी खाजगी रुग्णालयात वैद्यकीय अधिकाऱ्याचे अत्याअवश्यक असल्याचे प्रमाणपत्र देयकासोबत जोडले आहे.</v>
      </c>
      <c r="C155" s="250"/>
      <c r="D155" s="250"/>
      <c r="E155" s="250"/>
      <c r="F155" s="250"/>
      <c r="G155" s="250"/>
      <c r="H155" s="250"/>
      <c r="I155" s="250"/>
      <c r="L155" s="6" t="s">
        <v>374</v>
      </c>
    </row>
    <row r="156" spans="1:14" ht="31.15" customHeight="1" x14ac:dyDescent="0.4">
      <c r="A156" s="29"/>
      <c r="B156" s="37"/>
      <c r="C156" s="37"/>
      <c r="D156" s="37"/>
      <c r="E156" s="29"/>
      <c r="F156" s="29"/>
      <c r="G156" s="29"/>
      <c r="H156" s="29"/>
      <c r="I156" s="29"/>
    </row>
    <row r="157" spans="1:14" ht="18.75" x14ac:dyDescent="0.4">
      <c r="A157" s="29"/>
      <c r="B157" s="37"/>
      <c r="C157" s="29"/>
      <c r="D157" s="37"/>
      <c r="E157" s="29"/>
      <c r="F157" s="26" t="str">
        <f>+F148</f>
        <v>स्वाक्षरी</v>
      </c>
      <c r="G157" s="26"/>
      <c r="H157" s="26"/>
      <c r="I157" s="26"/>
    </row>
    <row r="158" spans="1:14" ht="18.75" x14ac:dyDescent="0.4">
      <c r="A158" s="29"/>
      <c r="B158" s="24"/>
      <c r="C158" s="29"/>
      <c r="D158" s="29"/>
      <c r="E158" s="29"/>
      <c r="F158" s="26" t="str">
        <f t="shared" ref="F158:G158" si="5">+F149</f>
        <v xml:space="preserve">अधिकारी / कर्मचाऱ्‍याचे नाव :- </v>
      </c>
      <c r="G158" s="248" t="str">
        <f t="shared" si="5"/>
        <v xml:space="preserve"> श्री. प्रमोद महादेव पुरी,</v>
      </c>
      <c r="H158" s="248"/>
      <c r="I158" s="248"/>
      <c r="L158" s="6" t="s">
        <v>418</v>
      </c>
      <c r="M158" s="6" t="s">
        <v>137</v>
      </c>
      <c r="N158" s="6" t="s">
        <v>369</v>
      </c>
    </row>
    <row r="159" spans="1:14" ht="18.75" x14ac:dyDescent="0.4">
      <c r="A159" s="29"/>
      <c r="B159" s="24"/>
      <c r="C159" s="29"/>
      <c r="D159" s="29"/>
      <c r="E159" s="29"/>
      <c r="F159" s="26" t="str">
        <f t="shared" ref="F159:G159" si="6">+F150</f>
        <v xml:space="preserve"> पदनाम :- </v>
      </c>
      <c r="G159" s="248" t="str">
        <f t="shared" si="6"/>
        <v xml:space="preserve"> वरिष्ठ लिपीक,</v>
      </c>
      <c r="H159" s="248"/>
      <c r="I159" s="248"/>
    </row>
    <row r="160" spans="1:14" ht="18.75" x14ac:dyDescent="0.4">
      <c r="A160" s="29"/>
      <c r="B160" s="24"/>
      <c r="C160" s="29"/>
      <c r="D160" s="29"/>
      <c r="E160" s="29"/>
      <c r="F160" s="26" t="str">
        <f t="shared" ref="F160:G160" si="7">+F151</f>
        <v>कार्यालयाचे नाव</v>
      </c>
      <c r="G160" s="248" t="str">
        <f t="shared" si="7"/>
        <v xml:space="preserve"> अधीक्षक अभियंता, दक्षता व गुण नियंत्रण मंडळ,अमरावती.</v>
      </c>
      <c r="H160" s="248"/>
      <c r="I160" s="248"/>
      <c r="L160" s="6" t="s">
        <v>368</v>
      </c>
      <c r="M160" s="6" t="s">
        <v>370</v>
      </c>
    </row>
    <row r="161" spans="1:13" ht="18.75" x14ac:dyDescent="0.4">
      <c r="A161" s="29"/>
      <c r="B161" s="29"/>
      <c r="C161" s="29"/>
      <c r="D161" s="29"/>
      <c r="E161" s="29"/>
      <c r="F161" s="29"/>
      <c r="G161" s="29"/>
      <c r="H161" s="29"/>
      <c r="I161" s="29"/>
    </row>
    <row r="162" spans="1:13" ht="18.75" x14ac:dyDescent="0.4">
      <c r="A162" s="29"/>
      <c r="B162" s="29"/>
      <c r="C162" s="29"/>
      <c r="D162" s="29"/>
      <c r="E162" s="29"/>
      <c r="F162" s="29"/>
      <c r="G162" s="29"/>
      <c r="H162" s="29"/>
      <c r="I162" s="29"/>
    </row>
    <row r="163" spans="1:13" ht="18.75" x14ac:dyDescent="0.4">
      <c r="A163" s="29"/>
      <c r="B163" s="29"/>
      <c r="C163" s="29"/>
      <c r="D163" s="29"/>
      <c r="E163" s="29"/>
      <c r="F163" s="29"/>
      <c r="G163" s="29"/>
      <c r="H163" s="29"/>
      <c r="I163" s="29"/>
    </row>
    <row r="164" spans="1:13" ht="41.25" customHeight="1" x14ac:dyDescent="0.4">
      <c r="A164" s="29"/>
      <c r="B164" s="249" t="s">
        <v>376</v>
      </c>
      <c r="C164" s="249"/>
      <c r="D164" s="249"/>
      <c r="E164" s="249"/>
      <c r="F164" s="249"/>
      <c r="G164" s="249"/>
      <c r="H164" s="249"/>
      <c r="I164" s="249"/>
    </row>
    <row r="165" spans="1:13" ht="97.5" customHeight="1" x14ac:dyDescent="0.4">
      <c r="A165" s="29"/>
      <c r="B165" s="250" t="str">
        <f>+K165&amp;Data!D24&amp;Data!C25&amp;Data!D25&amp;K166</f>
        <v xml:space="preserve">                   या द्वारे असे प्रमाणीत करण्यात येते की   श्रीमती/ श्री    रेखा प्रमोद पुरी,  रुग्णाशी नाते ,पत्नीयांना या रुग्णालयात अतितात्काळ दाखल केले असता त्यांच्या शस्त्रक्रियेकरीता/उपचाराकरिता अत्यावश्यक असलेली साधने व उपकारणे त्यांच्या करिता आवश्यक होती व ती त्यांनाच वापरली असून त्यांचा पुन्हा उपयोग केला जात नाही अथवा होतही नाही.</v>
      </c>
      <c r="C165" s="250"/>
      <c r="D165" s="250"/>
      <c r="E165" s="250"/>
      <c r="F165" s="250"/>
      <c r="G165" s="250"/>
      <c r="H165" s="250"/>
      <c r="I165" s="250"/>
      <c r="K165" s="6" t="s">
        <v>389</v>
      </c>
    </row>
    <row r="166" spans="1:13" ht="97.5" customHeight="1" x14ac:dyDescent="0.4">
      <c r="A166" s="29"/>
      <c r="B166" s="37"/>
      <c r="C166" s="37"/>
      <c r="D166" s="37"/>
      <c r="E166" s="37"/>
      <c r="F166" s="63" t="str">
        <f>+F157</f>
        <v>स्वाक्षरी</v>
      </c>
      <c r="G166" s="37"/>
      <c r="H166" s="29"/>
      <c r="I166" s="37"/>
      <c r="K166" s="9" t="s">
        <v>375</v>
      </c>
    </row>
    <row r="167" spans="1:13" ht="18.75" x14ac:dyDescent="0.4">
      <c r="A167" s="29"/>
      <c r="B167" s="37"/>
      <c r="C167" s="37"/>
      <c r="D167" s="37"/>
      <c r="E167" s="29"/>
      <c r="F167" s="26" t="str">
        <f t="shared" ref="F167:G167" si="8">+F158</f>
        <v xml:space="preserve">अधिकारी / कर्मचाऱ्‍याचे नाव :- </v>
      </c>
      <c r="G167" s="248" t="str">
        <f t="shared" si="8"/>
        <v xml:space="preserve"> श्री. प्रमोद महादेव पुरी,</v>
      </c>
      <c r="H167" s="248"/>
      <c r="I167" s="248"/>
      <c r="K167" s="6" t="s">
        <v>367</v>
      </c>
      <c r="L167" s="6" t="s">
        <v>368</v>
      </c>
      <c r="M167" s="6" t="s">
        <v>369</v>
      </c>
    </row>
    <row r="168" spans="1:13" ht="18.75" x14ac:dyDescent="0.4">
      <c r="A168" s="29"/>
      <c r="B168" s="37"/>
      <c r="C168" s="29"/>
      <c r="D168" s="37"/>
      <c r="E168" s="29"/>
      <c r="F168" s="26" t="str">
        <f>+F159</f>
        <v xml:space="preserve"> पदनाम :- </v>
      </c>
      <c r="G168" s="248" t="str">
        <f t="shared" ref="G168" si="9">+G159</f>
        <v xml:space="preserve"> वरिष्ठ लिपीक,</v>
      </c>
      <c r="H168" s="248"/>
      <c r="I168" s="248"/>
      <c r="K168" s="6" t="s">
        <v>368</v>
      </c>
      <c r="L168" s="6" t="s">
        <v>370</v>
      </c>
    </row>
    <row r="169" spans="1:13" ht="18.75" x14ac:dyDescent="0.4">
      <c r="A169" s="29"/>
      <c r="B169" s="24"/>
      <c r="C169" s="29"/>
      <c r="D169" s="29"/>
      <c r="E169" s="29"/>
      <c r="F169" s="26" t="str">
        <f t="shared" ref="F169:G169" si="10">+F160</f>
        <v>कार्यालयाचे नाव</v>
      </c>
      <c r="G169" s="248" t="str">
        <f t="shared" si="10"/>
        <v xml:space="preserve"> अधीक्षक अभियंता, दक्षता व गुण नियंत्रण मंडळ,अमरावती.</v>
      </c>
      <c r="H169" s="248"/>
      <c r="I169" s="248"/>
    </row>
    <row r="170" spans="1:13" x14ac:dyDescent="0.4">
      <c r="B170" s="8"/>
      <c r="F170" s="7"/>
      <c r="G170" s="247"/>
      <c r="H170" s="247"/>
      <c r="I170" s="247"/>
    </row>
    <row r="171" spans="1:13" x14ac:dyDescent="0.4">
      <c r="B171" s="8"/>
      <c r="F171" s="7"/>
      <c r="G171" s="247"/>
      <c r="H171" s="247"/>
      <c r="I171" s="247"/>
    </row>
    <row r="172" spans="1:13" x14ac:dyDescent="0.4">
      <c r="K172" s="6" t="s">
        <v>371</v>
      </c>
    </row>
  </sheetData>
  <mergeCells count="61">
    <mergeCell ref="B145:I145"/>
    <mergeCell ref="B146:I146"/>
    <mergeCell ref="C84:E84"/>
    <mergeCell ref="C85:E85"/>
    <mergeCell ref="C87:E87"/>
    <mergeCell ref="B131:I131"/>
    <mergeCell ref="B99:I99"/>
    <mergeCell ref="A107:I107"/>
    <mergeCell ref="B108:I108"/>
    <mergeCell ref="B109:I109"/>
    <mergeCell ref="A117:I117"/>
    <mergeCell ref="B130:I130"/>
    <mergeCell ref="B119:I119"/>
    <mergeCell ref="B120:I120"/>
    <mergeCell ref="A118:I118"/>
    <mergeCell ref="A128:I128"/>
    <mergeCell ref="A129:I129"/>
    <mergeCell ref="B79:I79"/>
    <mergeCell ref="A97:I97"/>
    <mergeCell ref="B98:I98"/>
    <mergeCell ref="A2:I2"/>
    <mergeCell ref="B3:I3"/>
    <mergeCell ref="B16:I16"/>
    <mergeCell ref="A15:I15"/>
    <mergeCell ref="A26:I26"/>
    <mergeCell ref="B27:I27"/>
    <mergeCell ref="A36:I36"/>
    <mergeCell ref="B37:I37"/>
    <mergeCell ref="A60:I60"/>
    <mergeCell ref="C63:E63"/>
    <mergeCell ref="C81:E81"/>
    <mergeCell ref="C82:E82"/>
    <mergeCell ref="C83:E83"/>
    <mergeCell ref="A49:I49"/>
    <mergeCell ref="B61:I61"/>
    <mergeCell ref="C64:E64"/>
    <mergeCell ref="C65:E65"/>
    <mergeCell ref="C66:E66"/>
    <mergeCell ref="B155:I155"/>
    <mergeCell ref="G158:I158"/>
    <mergeCell ref="G159:I159"/>
    <mergeCell ref="G160:I160"/>
    <mergeCell ref="B50:I50"/>
    <mergeCell ref="G151:I151"/>
    <mergeCell ref="G150:I150"/>
    <mergeCell ref="G149:I149"/>
    <mergeCell ref="B154:I154"/>
    <mergeCell ref="C67:E67"/>
    <mergeCell ref="C68:E68"/>
    <mergeCell ref="C69:E69"/>
    <mergeCell ref="A77:I77"/>
    <mergeCell ref="B78:I78"/>
    <mergeCell ref="C80:E80"/>
    <mergeCell ref="C86:E86"/>
    <mergeCell ref="G170:I170"/>
    <mergeCell ref="G171:I171"/>
    <mergeCell ref="G167:I167"/>
    <mergeCell ref="G168:I168"/>
    <mergeCell ref="B164:I164"/>
    <mergeCell ref="B165:I165"/>
    <mergeCell ref="G169:I169"/>
  </mergeCells>
  <dataValidations count="1">
    <dataValidation type="list" allowBlank="1" showInputMessage="1" showErrorMessage="1" sqref="D147 D156 D167" xr:uid="{00000000-0002-0000-0800-000000000000}">
      <formula1>#REF!</formula1>
    </dataValidation>
  </dataValidations>
  <pageMargins left="0.7" right="0.7" top="0.75" bottom="0.75" header="0.3" footer="0.3"/>
  <pageSetup orientation="portrait" r:id="rId1"/>
  <rowBreaks count="13" manualBreakCount="13">
    <brk id="13" max="16383" man="1"/>
    <brk id="24" max="16383" man="1"/>
    <brk id="34" max="16383" man="1"/>
    <brk id="47" max="16383" man="1"/>
    <brk id="58" max="16383" man="1"/>
    <brk id="75" max="16383" man="1"/>
    <brk id="94" max="16383" man="1"/>
    <brk id="105" max="16383" man="1"/>
    <brk id="115" max="16383" man="1"/>
    <brk id="126" max="16383" man="1"/>
    <brk id="143" max="8" man="1"/>
    <brk id="152" max="8" man="1"/>
    <brk id="163"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482"/>
  <sheetViews>
    <sheetView workbookViewId="0">
      <selection activeCell="R16" sqref="R16"/>
    </sheetView>
  </sheetViews>
  <sheetFormatPr defaultRowHeight="12.75" x14ac:dyDescent="0.2"/>
  <cols>
    <col min="1" max="1" width="9.140625" style="14"/>
    <col min="2" max="2" width="12.5703125" style="14" bestFit="1" customWidth="1"/>
    <col min="3" max="3" width="6.5703125" style="14" customWidth="1"/>
    <col min="4" max="13" width="2" style="14" bestFit="1" customWidth="1"/>
    <col min="14" max="14" width="3.85546875" style="14" bestFit="1" customWidth="1"/>
    <col min="15" max="15" width="2" style="14" bestFit="1" customWidth="1"/>
    <col min="16" max="16" width="5.42578125" style="14" bestFit="1" customWidth="1"/>
    <col min="17" max="17" width="11.7109375" style="14" bestFit="1" customWidth="1"/>
    <col min="18" max="18" width="8.5703125" style="14" bestFit="1" customWidth="1"/>
    <col min="19" max="19" width="39.28515625" style="14" bestFit="1" customWidth="1"/>
    <col min="20" max="257" width="9.140625" style="14"/>
    <col min="258" max="258" width="12.5703125" style="14" bestFit="1" customWidth="1"/>
    <col min="259" max="259" width="6.5703125" style="14" customWidth="1"/>
    <col min="260" max="269" width="2" style="14" bestFit="1" customWidth="1"/>
    <col min="270" max="270" width="3.85546875" style="14" bestFit="1" customWidth="1"/>
    <col min="271" max="271" width="2" style="14" bestFit="1" customWidth="1"/>
    <col min="272" max="272" width="5.42578125" style="14" bestFit="1" customWidth="1"/>
    <col min="273" max="273" width="11.7109375" style="14" bestFit="1" customWidth="1"/>
    <col min="274" max="274" width="6.140625" style="14" bestFit="1" customWidth="1"/>
    <col min="275" max="275" width="39.28515625" style="14" bestFit="1" customWidth="1"/>
    <col min="276" max="513" width="9.140625" style="14"/>
    <col min="514" max="514" width="12.5703125" style="14" bestFit="1" customWidth="1"/>
    <col min="515" max="515" width="6.5703125" style="14" customWidth="1"/>
    <col min="516" max="525" width="2" style="14" bestFit="1" customWidth="1"/>
    <col min="526" max="526" width="3.85546875" style="14" bestFit="1" customWidth="1"/>
    <col min="527" max="527" width="2" style="14" bestFit="1" customWidth="1"/>
    <col min="528" max="528" width="5.42578125" style="14" bestFit="1" customWidth="1"/>
    <col min="529" max="529" width="11.7109375" style="14" bestFit="1" customWidth="1"/>
    <col min="530" max="530" width="6.140625" style="14" bestFit="1" customWidth="1"/>
    <col min="531" max="531" width="39.28515625" style="14" bestFit="1" customWidth="1"/>
    <col min="532" max="769" width="9.140625" style="14"/>
    <col min="770" max="770" width="12.5703125" style="14" bestFit="1" customWidth="1"/>
    <col min="771" max="771" width="6.5703125" style="14" customWidth="1"/>
    <col min="772" max="781" width="2" style="14" bestFit="1" customWidth="1"/>
    <col min="782" max="782" width="3.85546875" style="14" bestFit="1" customWidth="1"/>
    <col min="783" max="783" width="2" style="14" bestFit="1" customWidth="1"/>
    <col min="784" max="784" width="5.42578125" style="14" bestFit="1" customWidth="1"/>
    <col min="785" max="785" width="11.7109375" style="14" bestFit="1" customWidth="1"/>
    <col min="786" max="786" width="6.140625" style="14" bestFit="1" customWidth="1"/>
    <col min="787" max="787" width="39.28515625" style="14" bestFit="1" customWidth="1"/>
    <col min="788" max="1025" width="9.140625" style="14"/>
    <col min="1026" max="1026" width="12.5703125" style="14" bestFit="1" customWidth="1"/>
    <col min="1027" max="1027" width="6.5703125" style="14" customWidth="1"/>
    <col min="1028" max="1037" width="2" style="14" bestFit="1" customWidth="1"/>
    <col min="1038" max="1038" width="3.85546875" style="14" bestFit="1" customWidth="1"/>
    <col min="1039" max="1039" width="2" style="14" bestFit="1" customWidth="1"/>
    <col min="1040" max="1040" width="5.42578125" style="14" bestFit="1" customWidth="1"/>
    <col min="1041" max="1041" width="11.7109375" style="14" bestFit="1" customWidth="1"/>
    <col min="1042" max="1042" width="6.140625" style="14" bestFit="1" customWidth="1"/>
    <col min="1043" max="1043" width="39.28515625" style="14" bestFit="1" customWidth="1"/>
    <col min="1044" max="1281" width="9.140625" style="14"/>
    <col min="1282" max="1282" width="12.5703125" style="14" bestFit="1" customWidth="1"/>
    <col min="1283" max="1283" width="6.5703125" style="14" customWidth="1"/>
    <col min="1284" max="1293" width="2" style="14" bestFit="1" customWidth="1"/>
    <col min="1294" max="1294" width="3.85546875" style="14" bestFit="1" customWidth="1"/>
    <col min="1295" max="1295" width="2" style="14" bestFit="1" customWidth="1"/>
    <col min="1296" max="1296" width="5.42578125" style="14" bestFit="1" customWidth="1"/>
    <col min="1297" max="1297" width="11.7109375" style="14" bestFit="1" customWidth="1"/>
    <col min="1298" max="1298" width="6.140625" style="14" bestFit="1" customWidth="1"/>
    <col min="1299" max="1299" width="39.28515625" style="14" bestFit="1" customWidth="1"/>
    <col min="1300" max="1537" width="9.140625" style="14"/>
    <col min="1538" max="1538" width="12.5703125" style="14" bestFit="1" customWidth="1"/>
    <col min="1539" max="1539" width="6.5703125" style="14" customWidth="1"/>
    <col min="1540" max="1549" width="2" style="14" bestFit="1" customWidth="1"/>
    <col min="1550" max="1550" width="3.85546875" style="14" bestFit="1" customWidth="1"/>
    <col min="1551" max="1551" width="2" style="14" bestFit="1" customWidth="1"/>
    <col min="1552" max="1552" width="5.42578125" style="14" bestFit="1" customWidth="1"/>
    <col min="1553" max="1553" width="11.7109375" style="14" bestFit="1" customWidth="1"/>
    <col min="1554" max="1554" width="6.140625" style="14" bestFit="1" customWidth="1"/>
    <col min="1555" max="1555" width="39.28515625" style="14" bestFit="1" customWidth="1"/>
    <col min="1556" max="1793" width="9.140625" style="14"/>
    <col min="1794" max="1794" width="12.5703125" style="14" bestFit="1" customWidth="1"/>
    <col min="1795" max="1795" width="6.5703125" style="14" customWidth="1"/>
    <col min="1796" max="1805" width="2" style="14" bestFit="1" customWidth="1"/>
    <col min="1806" max="1806" width="3.85546875" style="14" bestFit="1" customWidth="1"/>
    <col min="1807" max="1807" width="2" style="14" bestFit="1" customWidth="1"/>
    <col min="1808" max="1808" width="5.42578125" style="14" bestFit="1" customWidth="1"/>
    <col min="1809" max="1809" width="11.7109375" style="14" bestFit="1" customWidth="1"/>
    <col min="1810" max="1810" width="6.140625" style="14" bestFit="1" customWidth="1"/>
    <col min="1811" max="1811" width="39.28515625" style="14" bestFit="1" customWidth="1"/>
    <col min="1812" max="2049" width="9.140625" style="14"/>
    <col min="2050" max="2050" width="12.5703125" style="14" bestFit="1" customWidth="1"/>
    <col min="2051" max="2051" width="6.5703125" style="14" customWidth="1"/>
    <col min="2052" max="2061" width="2" style="14" bestFit="1" customWidth="1"/>
    <col min="2062" max="2062" width="3.85546875" style="14" bestFit="1" customWidth="1"/>
    <col min="2063" max="2063" width="2" style="14" bestFit="1" customWidth="1"/>
    <col min="2064" max="2064" width="5.42578125" style="14" bestFit="1" customWidth="1"/>
    <col min="2065" max="2065" width="11.7109375" style="14" bestFit="1" customWidth="1"/>
    <col min="2066" max="2066" width="6.140625" style="14" bestFit="1" customWidth="1"/>
    <col min="2067" max="2067" width="39.28515625" style="14" bestFit="1" customWidth="1"/>
    <col min="2068" max="2305" width="9.140625" style="14"/>
    <col min="2306" max="2306" width="12.5703125" style="14" bestFit="1" customWidth="1"/>
    <col min="2307" max="2307" width="6.5703125" style="14" customWidth="1"/>
    <col min="2308" max="2317" width="2" style="14" bestFit="1" customWidth="1"/>
    <col min="2318" max="2318" width="3.85546875" style="14" bestFit="1" customWidth="1"/>
    <col min="2319" max="2319" width="2" style="14" bestFit="1" customWidth="1"/>
    <col min="2320" max="2320" width="5.42578125" style="14" bestFit="1" customWidth="1"/>
    <col min="2321" max="2321" width="11.7109375" style="14" bestFit="1" customWidth="1"/>
    <col min="2322" max="2322" width="6.140625" style="14" bestFit="1" customWidth="1"/>
    <col min="2323" max="2323" width="39.28515625" style="14" bestFit="1" customWidth="1"/>
    <col min="2324" max="2561" width="9.140625" style="14"/>
    <col min="2562" max="2562" width="12.5703125" style="14" bestFit="1" customWidth="1"/>
    <col min="2563" max="2563" width="6.5703125" style="14" customWidth="1"/>
    <col min="2564" max="2573" width="2" style="14" bestFit="1" customWidth="1"/>
    <col min="2574" max="2574" width="3.85546875" style="14" bestFit="1" customWidth="1"/>
    <col min="2575" max="2575" width="2" style="14" bestFit="1" customWidth="1"/>
    <col min="2576" max="2576" width="5.42578125" style="14" bestFit="1" customWidth="1"/>
    <col min="2577" max="2577" width="11.7109375" style="14" bestFit="1" customWidth="1"/>
    <col min="2578" max="2578" width="6.140625" style="14" bestFit="1" customWidth="1"/>
    <col min="2579" max="2579" width="39.28515625" style="14" bestFit="1" customWidth="1"/>
    <col min="2580" max="2817" width="9.140625" style="14"/>
    <col min="2818" max="2818" width="12.5703125" style="14" bestFit="1" customWidth="1"/>
    <col min="2819" max="2819" width="6.5703125" style="14" customWidth="1"/>
    <col min="2820" max="2829" width="2" style="14" bestFit="1" customWidth="1"/>
    <col min="2830" max="2830" width="3.85546875" style="14" bestFit="1" customWidth="1"/>
    <col min="2831" max="2831" width="2" style="14" bestFit="1" customWidth="1"/>
    <col min="2832" max="2832" width="5.42578125" style="14" bestFit="1" customWidth="1"/>
    <col min="2833" max="2833" width="11.7109375" style="14" bestFit="1" customWidth="1"/>
    <col min="2834" max="2834" width="6.140625" style="14" bestFit="1" customWidth="1"/>
    <col min="2835" max="2835" width="39.28515625" style="14" bestFit="1" customWidth="1"/>
    <col min="2836" max="3073" width="9.140625" style="14"/>
    <col min="3074" max="3074" width="12.5703125" style="14" bestFit="1" customWidth="1"/>
    <col min="3075" max="3075" width="6.5703125" style="14" customWidth="1"/>
    <col min="3076" max="3085" width="2" style="14" bestFit="1" customWidth="1"/>
    <col min="3086" max="3086" width="3.85546875" style="14" bestFit="1" customWidth="1"/>
    <col min="3087" max="3087" width="2" style="14" bestFit="1" customWidth="1"/>
    <col min="3088" max="3088" width="5.42578125" style="14" bestFit="1" customWidth="1"/>
    <col min="3089" max="3089" width="11.7109375" style="14" bestFit="1" customWidth="1"/>
    <col min="3090" max="3090" width="6.140625" style="14" bestFit="1" customWidth="1"/>
    <col min="3091" max="3091" width="39.28515625" style="14" bestFit="1" customWidth="1"/>
    <col min="3092" max="3329" width="9.140625" style="14"/>
    <col min="3330" max="3330" width="12.5703125" style="14" bestFit="1" customWidth="1"/>
    <col min="3331" max="3331" width="6.5703125" style="14" customWidth="1"/>
    <col min="3332" max="3341" width="2" style="14" bestFit="1" customWidth="1"/>
    <col min="3342" max="3342" width="3.85546875" style="14" bestFit="1" customWidth="1"/>
    <col min="3343" max="3343" width="2" style="14" bestFit="1" customWidth="1"/>
    <col min="3344" max="3344" width="5.42578125" style="14" bestFit="1" customWidth="1"/>
    <col min="3345" max="3345" width="11.7109375" style="14" bestFit="1" customWidth="1"/>
    <col min="3346" max="3346" width="6.140625" style="14" bestFit="1" customWidth="1"/>
    <col min="3347" max="3347" width="39.28515625" style="14" bestFit="1" customWidth="1"/>
    <col min="3348" max="3585" width="9.140625" style="14"/>
    <col min="3586" max="3586" width="12.5703125" style="14" bestFit="1" customWidth="1"/>
    <col min="3587" max="3587" width="6.5703125" style="14" customWidth="1"/>
    <col min="3588" max="3597" width="2" style="14" bestFit="1" customWidth="1"/>
    <col min="3598" max="3598" width="3.85546875" style="14" bestFit="1" customWidth="1"/>
    <col min="3599" max="3599" width="2" style="14" bestFit="1" customWidth="1"/>
    <col min="3600" max="3600" width="5.42578125" style="14" bestFit="1" customWidth="1"/>
    <col min="3601" max="3601" width="11.7109375" style="14" bestFit="1" customWidth="1"/>
    <col min="3602" max="3602" width="6.140625" style="14" bestFit="1" customWidth="1"/>
    <col min="3603" max="3603" width="39.28515625" style="14" bestFit="1" customWidth="1"/>
    <col min="3604" max="3841" width="9.140625" style="14"/>
    <col min="3842" max="3842" width="12.5703125" style="14" bestFit="1" customWidth="1"/>
    <col min="3843" max="3843" width="6.5703125" style="14" customWidth="1"/>
    <col min="3844" max="3853" width="2" style="14" bestFit="1" customWidth="1"/>
    <col min="3854" max="3854" width="3.85546875" style="14" bestFit="1" customWidth="1"/>
    <col min="3855" max="3855" width="2" style="14" bestFit="1" customWidth="1"/>
    <col min="3856" max="3856" width="5.42578125" style="14" bestFit="1" customWidth="1"/>
    <col min="3857" max="3857" width="11.7109375" style="14" bestFit="1" customWidth="1"/>
    <col min="3858" max="3858" width="6.140625" style="14" bestFit="1" customWidth="1"/>
    <col min="3859" max="3859" width="39.28515625" style="14" bestFit="1" customWidth="1"/>
    <col min="3860" max="4097" width="9.140625" style="14"/>
    <col min="4098" max="4098" width="12.5703125" style="14" bestFit="1" customWidth="1"/>
    <col min="4099" max="4099" width="6.5703125" style="14" customWidth="1"/>
    <col min="4100" max="4109" width="2" style="14" bestFit="1" customWidth="1"/>
    <col min="4110" max="4110" width="3.85546875" style="14" bestFit="1" customWidth="1"/>
    <col min="4111" max="4111" width="2" style="14" bestFit="1" customWidth="1"/>
    <col min="4112" max="4112" width="5.42578125" style="14" bestFit="1" customWidth="1"/>
    <col min="4113" max="4113" width="11.7109375" style="14" bestFit="1" customWidth="1"/>
    <col min="4114" max="4114" width="6.140625" style="14" bestFit="1" customWidth="1"/>
    <col min="4115" max="4115" width="39.28515625" style="14" bestFit="1" customWidth="1"/>
    <col min="4116" max="4353" width="9.140625" style="14"/>
    <col min="4354" max="4354" width="12.5703125" style="14" bestFit="1" customWidth="1"/>
    <col min="4355" max="4355" width="6.5703125" style="14" customWidth="1"/>
    <col min="4356" max="4365" width="2" style="14" bestFit="1" customWidth="1"/>
    <col min="4366" max="4366" width="3.85546875" style="14" bestFit="1" customWidth="1"/>
    <col min="4367" max="4367" width="2" style="14" bestFit="1" customWidth="1"/>
    <col min="4368" max="4368" width="5.42578125" style="14" bestFit="1" customWidth="1"/>
    <col min="4369" max="4369" width="11.7109375" style="14" bestFit="1" customWidth="1"/>
    <col min="4370" max="4370" width="6.140625" style="14" bestFit="1" customWidth="1"/>
    <col min="4371" max="4371" width="39.28515625" style="14" bestFit="1" customWidth="1"/>
    <col min="4372" max="4609" width="9.140625" style="14"/>
    <col min="4610" max="4610" width="12.5703125" style="14" bestFit="1" customWidth="1"/>
    <col min="4611" max="4611" width="6.5703125" style="14" customWidth="1"/>
    <col min="4612" max="4621" width="2" style="14" bestFit="1" customWidth="1"/>
    <col min="4622" max="4622" width="3.85546875" style="14" bestFit="1" customWidth="1"/>
    <col min="4623" max="4623" width="2" style="14" bestFit="1" customWidth="1"/>
    <col min="4624" max="4624" width="5.42578125" style="14" bestFit="1" customWidth="1"/>
    <col min="4625" max="4625" width="11.7109375" style="14" bestFit="1" customWidth="1"/>
    <col min="4626" max="4626" width="6.140625" style="14" bestFit="1" customWidth="1"/>
    <col min="4627" max="4627" width="39.28515625" style="14" bestFit="1" customWidth="1"/>
    <col min="4628" max="4865" width="9.140625" style="14"/>
    <col min="4866" max="4866" width="12.5703125" style="14" bestFit="1" customWidth="1"/>
    <col min="4867" max="4867" width="6.5703125" style="14" customWidth="1"/>
    <col min="4868" max="4877" width="2" style="14" bestFit="1" customWidth="1"/>
    <col min="4878" max="4878" width="3.85546875" style="14" bestFit="1" customWidth="1"/>
    <col min="4879" max="4879" width="2" style="14" bestFit="1" customWidth="1"/>
    <col min="4880" max="4880" width="5.42578125" style="14" bestFit="1" customWidth="1"/>
    <col min="4881" max="4881" width="11.7109375" style="14" bestFit="1" customWidth="1"/>
    <col min="4882" max="4882" width="6.140625" style="14" bestFit="1" customWidth="1"/>
    <col min="4883" max="4883" width="39.28515625" style="14" bestFit="1" customWidth="1"/>
    <col min="4884" max="5121" width="9.140625" style="14"/>
    <col min="5122" max="5122" width="12.5703125" style="14" bestFit="1" customWidth="1"/>
    <col min="5123" max="5123" width="6.5703125" style="14" customWidth="1"/>
    <col min="5124" max="5133" width="2" style="14" bestFit="1" customWidth="1"/>
    <col min="5134" max="5134" width="3.85546875" style="14" bestFit="1" customWidth="1"/>
    <col min="5135" max="5135" width="2" style="14" bestFit="1" customWidth="1"/>
    <col min="5136" max="5136" width="5.42578125" style="14" bestFit="1" customWidth="1"/>
    <col min="5137" max="5137" width="11.7109375" style="14" bestFit="1" customWidth="1"/>
    <col min="5138" max="5138" width="6.140625" style="14" bestFit="1" customWidth="1"/>
    <col min="5139" max="5139" width="39.28515625" style="14" bestFit="1" customWidth="1"/>
    <col min="5140" max="5377" width="9.140625" style="14"/>
    <col min="5378" max="5378" width="12.5703125" style="14" bestFit="1" customWidth="1"/>
    <col min="5379" max="5379" width="6.5703125" style="14" customWidth="1"/>
    <col min="5380" max="5389" width="2" style="14" bestFit="1" customWidth="1"/>
    <col min="5390" max="5390" width="3.85546875" style="14" bestFit="1" customWidth="1"/>
    <col min="5391" max="5391" width="2" style="14" bestFit="1" customWidth="1"/>
    <col min="5392" max="5392" width="5.42578125" style="14" bestFit="1" customWidth="1"/>
    <col min="5393" max="5393" width="11.7109375" style="14" bestFit="1" customWidth="1"/>
    <col min="5394" max="5394" width="6.140625" style="14" bestFit="1" customWidth="1"/>
    <col min="5395" max="5395" width="39.28515625" style="14" bestFit="1" customWidth="1"/>
    <col min="5396" max="5633" width="9.140625" style="14"/>
    <col min="5634" max="5634" width="12.5703125" style="14" bestFit="1" customWidth="1"/>
    <col min="5635" max="5635" width="6.5703125" style="14" customWidth="1"/>
    <col min="5636" max="5645" width="2" style="14" bestFit="1" customWidth="1"/>
    <col min="5646" max="5646" width="3.85546875" style="14" bestFit="1" customWidth="1"/>
    <col min="5647" max="5647" width="2" style="14" bestFit="1" customWidth="1"/>
    <col min="5648" max="5648" width="5.42578125" style="14" bestFit="1" customWidth="1"/>
    <col min="5649" max="5649" width="11.7109375" style="14" bestFit="1" customWidth="1"/>
    <col min="5650" max="5650" width="6.140625" style="14" bestFit="1" customWidth="1"/>
    <col min="5651" max="5651" width="39.28515625" style="14" bestFit="1" customWidth="1"/>
    <col min="5652" max="5889" width="9.140625" style="14"/>
    <col min="5890" max="5890" width="12.5703125" style="14" bestFit="1" customWidth="1"/>
    <col min="5891" max="5891" width="6.5703125" style="14" customWidth="1"/>
    <col min="5892" max="5901" width="2" style="14" bestFit="1" customWidth="1"/>
    <col min="5902" max="5902" width="3.85546875" style="14" bestFit="1" customWidth="1"/>
    <col min="5903" max="5903" width="2" style="14" bestFit="1" customWidth="1"/>
    <col min="5904" max="5904" width="5.42578125" style="14" bestFit="1" customWidth="1"/>
    <col min="5905" max="5905" width="11.7109375" style="14" bestFit="1" customWidth="1"/>
    <col min="5906" max="5906" width="6.140625" style="14" bestFit="1" customWidth="1"/>
    <col min="5907" max="5907" width="39.28515625" style="14" bestFit="1" customWidth="1"/>
    <col min="5908" max="6145" width="9.140625" style="14"/>
    <col min="6146" max="6146" width="12.5703125" style="14" bestFit="1" customWidth="1"/>
    <col min="6147" max="6147" width="6.5703125" style="14" customWidth="1"/>
    <col min="6148" max="6157" width="2" style="14" bestFit="1" customWidth="1"/>
    <col min="6158" max="6158" width="3.85546875" style="14" bestFit="1" customWidth="1"/>
    <col min="6159" max="6159" width="2" style="14" bestFit="1" customWidth="1"/>
    <col min="6160" max="6160" width="5.42578125" style="14" bestFit="1" customWidth="1"/>
    <col min="6161" max="6161" width="11.7109375" style="14" bestFit="1" customWidth="1"/>
    <col min="6162" max="6162" width="6.140625" style="14" bestFit="1" customWidth="1"/>
    <col min="6163" max="6163" width="39.28515625" style="14" bestFit="1" customWidth="1"/>
    <col min="6164" max="6401" width="9.140625" style="14"/>
    <col min="6402" max="6402" width="12.5703125" style="14" bestFit="1" customWidth="1"/>
    <col min="6403" max="6403" width="6.5703125" style="14" customWidth="1"/>
    <col min="6404" max="6413" width="2" style="14" bestFit="1" customWidth="1"/>
    <col min="6414" max="6414" width="3.85546875" style="14" bestFit="1" customWidth="1"/>
    <col min="6415" max="6415" width="2" style="14" bestFit="1" customWidth="1"/>
    <col min="6416" max="6416" width="5.42578125" style="14" bestFit="1" customWidth="1"/>
    <col min="6417" max="6417" width="11.7109375" style="14" bestFit="1" customWidth="1"/>
    <col min="6418" max="6418" width="6.140625" style="14" bestFit="1" customWidth="1"/>
    <col min="6419" max="6419" width="39.28515625" style="14" bestFit="1" customWidth="1"/>
    <col min="6420" max="6657" width="9.140625" style="14"/>
    <col min="6658" max="6658" width="12.5703125" style="14" bestFit="1" customWidth="1"/>
    <col min="6659" max="6659" width="6.5703125" style="14" customWidth="1"/>
    <col min="6660" max="6669" width="2" style="14" bestFit="1" customWidth="1"/>
    <col min="6670" max="6670" width="3.85546875" style="14" bestFit="1" customWidth="1"/>
    <col min="6671" max="6671" width="2" style="14" bestFit="1" customWidth="1"/>
    <col min="6672" max="6672" width="5.42578125" style="14" bestFit="1" customWidth="1"/>
    <col min="6673" max="6673" width="11.7109375" style="14" bestFit="1" customWidth="1"/>
    <col min="6674" max="6674" width="6.140625" style="14" bestFit="1" customWidth="1"/>
    <col min="6675" max="6675" width="39.28515625" style="14" bestFit="1" customWidth="1"/>
    <col min="6676" max="6913" width="9.140625" style="14"/>
    <col min="6914" max="6914" width="12.5703125" style="14" bestFit="1" customWidth="1"/>
    <col min="6915" max="6915" width="6.5703125" style="14" customWidth="1"/>
    <col min="6916" max="6925" width="2" style="14" bestFit="1" customWidth="1"/>
    <col min="6926" max="6926" width="3.85546875" style="14" bestFit="1" customWidth="1"/>
    <col min="6927" max="6927" width="2" style="14" bestFit="1" customWidth="1"/>
    <col min="6928" max="6928" width="5.42578125" style="14" bestFit="1" customWidth="1"/>
    <col min="6929" max="6929" width="11.7109375" style="14" bestFit="1" customWidth="1"/>
    <col min="6930" max="6930" width="6.140625" style="14" bestFit="1" customWidth="1"/>
    <col min="6931" max="6931" width="39.28515625" style="14" bestFit="1" customWidth="1"/>
    <col min="6932" max="7169" width="9.140625" style="14"/>
    <col min="7170" max="7170" width="12.5703125" style="14" bestFit="1" customWidth="1"/>
    <col min="7171" max="7171" width="6.5703125" style="14" customWidth="1"/>
    <col min="7172" max="7181" width="2" style="14" bestFit="1" customWidth="1"/>
    <col min="7182" max="7182" width="3.85546875" style="14" bestFit="1" customWidth="1"/>
    <col min="7183" max="7183" width="2" style="14" bestFit="1" customWidth="1"/>
    <col min="7184" max="7184" width="5.42578125" style="14" bestFit="1" customWidth="1"/>
    <col min="7185" max="7185" width="11.7109375" style="14" bestFit="1" customWidth="1"/>
    <col min="7186" max="7186" width="6.140625" style="14" bestFit="1" customWidth="1"/>
    <col min="7187" max="7187" width="39.28515625" style="14" bestFit="1" customWidth="1"/>
    <col min="7188" max="7425" width="9.140625" style="14"/>
    <col min="7426" max="7426" width="12.5703125" style="14" bestFit="1" customWidth="1"/>
    <col min="7427" max="7427" width="6.5703125" style="14" customWidth="1"/>
    <col min="7428" max="7437" width="2" style="14" bestFit="1" customWidth="1"/>
    <col min="7438" max="7438" width="3.85546875" style="14" bestFit="1" customWidth="1"/>
    <col min="7439" max="7439" width="2" style="14" bestFit="1" customWidth="1"/>
    <col min="7440" max="7440" width="5.42578125" style="14" bestFit="1" customWidth="1"/>
    <col min="7441" max="7441" width="11.7109375" style="14" bestFit="1" customWidth="1"/>
    <col min="7442" max="7442" width="6.140625" style="14" bestFit="1" customWidth="1"/>
    <col min="7443" max="7443" width="39.28515625" style="14" bestFit="1" customWidth="1"/>
    <col min="7444" max="7681" width="9.140625" style="14"/>
    <col min="7682" max="7682" width="12.5703125" style="14" bestFit="1" customWidth="1"/>
    <col min="7683" max="7683" width="6.5703125" style="14" customWidth="1"/>
    <col min="7684" max="7693" width="2" style="14" bestFit="1" customWidth="1"/>
    <col min="7694" max="7694" width="3.85546875" style="14" bestFit="1" customWidth="1"/>
    <col min="7695" max="7695" width="2" style="14" bestFit="1" customWidth="1"/>
    <col min="7696" max="7696" width="5.42578125" style="14" bestFit="1" customWidth="1"/>
    <col min="7697" max="7697" width="11.7109375" style="14" bestFit="1" customWidth="1"/>
    <col min="7698" max="7698" width="6.140625" style="14" bestFit="1" customWidth="1"/>
    <col min="7699" max="7699" width="39.28515625" style="14" bestFit="1" customWidth="1"/>
    <col min="7700" max="7937" width="9.140625" style="14"/>
    <col min="7938" max="7938" width="12.5703125" style="14" bestFit="1" customWidth="1"/>
    <col min="7939" max="7939" width="6.5703125" style="14" customWidth="1"/>
    <col min="7940" max="7949" width="2" style="14" bestFit="1" customWidth="1"/>
    <col min="7950" max="7950" width="3.85546875" style="14" bestFit="1" customWidth="1"/>
    <col min="7951" max="7951" width="2" style="14" bestFit="1" customWidth="1"/>
    <col min="7952" max="7952" width="5.42578125" style="14" bestFit="1" customWidth="1"/>
    <col min="7953" max="7953" width="11.7109375" style="14" bestFit="1" customWidth="1"/>
    <col min="7954" max="7954" width="6.140625" style="14" bestFit="1" customWidth="1"/>
    <col min="7955" max="7955" width="39.28515625" style="14" bestFit="1" customWidth="1"/>
    <col min="7956" max="8193" width="9.140625" style="14"/>
    <col min="8194" max="8194" width="12.5703125" style="14" bestFit="1" customWidth="1"/>
    <col min="8195" max="8195" width="6.5703125" style="14" customWidth="1"/>
    <col min="8196" max="8205" width="2" style="14" bestFit="1" customWidth="1"/>
    <col min="8206" max="8206" width="3.85546875" style="14" bestFit="1" customWidth="1"/>
    <col min="8207" max="8207" width="2" style="14" bestFit="1" customWidth="1"/>
    <col min="8208" max="8208" width="5.42578125" style="14" bestFit="1" customWidth="1"/>
    <col min="8209" max="8209" width="11.7109375" style="14" bestFit="1" customWidth="1"/>
    <col min="8210" max="8210" width="6.140625" style="14" bestFit="1" customWidth="1"/>
    <col min="8211" max="8211" width="39.28515625" style="14" bestFit="1" customWidth="1"/>
    <col min="8212" max="8449" width="9.140625" style="14"/>
    <col min="8450" max="8450" width="12.5703125" style="14" bestFit="1" customWidth="1"/>
    <col min="8451" max="8451" width="6.5703125" style="14" customWidth="1"/>
    <col min="8452" max="8461" width="2" style="14" bestFit="1" customWidth="1"/>
    <col min="8462" max="8462" width="3.85546875" style="14" bestFit="1" customWidth="1"/>
    <col min="8463" max="8463" width="2" style="14" bestFit="1" customWidth="1"/>
    <col min="8464" max="8464" width="5.42578125" style="14" bestFit="1" customWidth="1"/>
    <col min="8465" max="8465" width="11.7109375" style="14" bestFit="1" customWidth="1"/>
    <col min="8466" max="8466" width="6.140625" style="14" bestFit="1" customWidth="1"/>
    <col min="8467" max="8467" width="39.28515625" style="14" bestFit="1" customWidth="1"/>
    <col min="8468" max="8705" width="9.140625" style="14"/>
    <col min="8706" max="8706" width="12.5703125" style="14" bestFit="1" customWidth="1"/>
    <col min="8707" max="8707" width="6.5703125" style="14" customWidth="1"/>
    <col min="8708" max="8717" width="2" style="14" bestFit="1" customWidth="1"/>
    <col min="8718" max="8718" width="3.85546875" style="14" bestFit="1" customWidth="1"/>
    <col min="8719" max="8719" width="2" style="14" bestFit="1" customWidth="1"/>
    <col min="8720" max="8720" width="5.42578125" style="14" bestFit="1" customWidth="1"/>
    <col min="8721" max="8721" width="11.7109375" style="14" bestFit="1" customWidth="1"/>
    <col min="8722" max="8722" width="6.140625" style="14" bestFit="1" customWidth="1"/>
    <col min="8723" max="8723" width="39.28515625" style="14" bestFit="1" customWidth="1"/>
    <col min="8724" max="8961" width="9.140625" style="14"/>
    <col min="8962" max="8962" width="12.5703125" style="14" bestFit="1" customWidth="1"/>
    <col min="8963" max="8963" width="6.5703125" style="14" customWidth="1"/>
    <col min="8964" max="8973" width="2" style="14" bestFit="1" customWidth="1"/>
    <col min="8974" max="8974" width="3.85546875" style="14" bestFit="1" customWidth="1"/>
    <col min="8975" max="8975" width="2" style="14" bestFit="1" customWidth="1"/>
    <col min="8976" max="8976" width="5.42578125" style="14" bestFit="1" customWidth="1"/>
    <col min="8977" max="8977" width="11.7109375" style="14" bestFit="1" customWidth="1"/>
    <col min="8978" max="8978" width="6.140625" style="14" bestFit="1" customWidth="1"/>
    <col min="8979" max="8979" width="39.28515625" style="14" bestFit="1" customWidth="1"/>
    <col min="8980" max="9217" width="9.140625" style="14"/>
    <col min="9218" max="9218" width="12.5703125" style="14" bestFit="1" customWidth="1"/>
    <col min="9219" max="9219" width="6.5703125" style="14" customWidth="1"/>
    <col min="9220" max="9229" width="2" style="14" bestFit="1" customWidth="1"/>
    <col min="9230" max="9230" width="3.85546875" style="14" bestFit="1" customWidth="1"/>
    <col min="9231" max="9231" width="2" style="14" bestFit="1" customWidth="1"/>
    <col min="9232" max="9232" width="5.42578125" style="14" bestFit="1" customWidth="1"/>
    <col min="9233" max="9233" width="11.7109375" style="14" bestFit="1" customWidth="1"/>
    <col min="9234" max="9234" width="6.140625" style="14" bestFit="1" customWidth="1"/>
    <col min="9235" max="9235" width="39.28515625" style="14" bestFit="1" customWidth="1"/>
    <col min="9236" max="9473" width="9.140625" style="14"/>
    <col min="9474" max="9474" width="12.5703125" style="14" bestFit="1" customWidth="1"/>
    <col min="9475" max="9475" width="6.5703125" style="14" customWidth="1"/>
    <col min="9476" max="9485" width="2" style="14" bestFit="1" customWidth="1"/>
    <col min="9486" max="9486" width="3.85546875" style="14" bestFit="1" customWidth="1"/>
    <col min="9487" max="9487" width="2" style="14" bestFit="1" customWidth="1"/>
    <col min="9488" max="9488" width="5.42578125" style="14" bestFit="1" customWidth="1"/>
    <col min="9489" max="9489" width="11.7109375" style="14" bestFit="1" customWidth="1"/>
    <col min="9490" max="9490" width="6.140625" style="14" bestFit="1" customWidth="1"/>
    <col min="9491" max="9491" width="39.28515625" style="14" bestFit="1" customWidth="1"/>
    <col min="9492" max="9729" width="9.140625" style="14"/>
    <col min="9730" max="9730" width="12.5703125" style="14" bestFit="1" customWidth="1"/>
    <col min="9731" max="9731" width="6.5703125" style="14" customWidth="1"/>
    <col min="9732" max="9741" width="2" style="14" bestFit="1" customWidth="1"/>
    <col min="9742" max="9742" width="3.85546875" style="14" bestFit="1" customWidth="1"/>
    <col min="9743" max="9743" width="2" style="14" bestFit="1" customWidth="1"/>
    <col min="9744" max="9744" width="5.42578125" style="14" bestFit="1" customWidth="1"/>
    <col min="9745" max="9745" width="11.7109375" style="14" bestFit="1" customWidth="1"/>
    <col min="9746" max="9746" width="6.140625" style="14" bestFit="1" customWidth="1"/>
    <col min="9747" max="9747" width="39.28515625" style="14" bestFit="1" customWidth="1"/>
    <col min="9748" max="9985" width="9.140625" style="14"/>
    <col min="9986" max="9986" width="12.5703125" style="14" bestFit="1" customWidth="1"/>
    <col min="9987" max="9987" width="6.5703125" style="14" customWidth="1"/>
    <col min="9988" max="9997" width="2" style="14" bestFit="1" customWidth="1"/>
    <col min="9998" max="9998" width="3.85546875" style="14" bestFit="1" customWidth="1"/>
    <col min="9999" max="9999" width="2" style="14" bestFit="1" customWidth="1"/>
    <col min="10000" max="10000" width="5.42578125" style="14" bestFit="1" customWidth="1"/>
    <col min="10001" max="10001" width="11.7109375" style="14" bestFit="1" customWidth="1"/>
    <col min="10002" max="10002" width="6.140625" style="14" bestFit="1" customWidth="1"/>
    <col min="10003" max="10003" width="39.28515625" style="14" bestFit="1" customWidth="1"/>
    <col min="10004" max="10241" width="9.140625" style="14"/>
    <col min="10242" max="10242" width="12.5703125" style="14" bestFit="1" customWidth="1"/>
    <col min="10243" max="10243" width="6.5703125" style="14" customWidth="1"/>
    <col min="10244" max="10253" width="2" style="14" bestFit="1" customWidth="1"/>
    <col min="10254" max="10254" width="3.85546875" style="14" bestFit="1" customWidth="1"/>
    <col min="10255" max="10255" width="2" style="14" bestFit="1" customWidth="1"/>
    <col min="10256" max="10256" width="5.42578125" style="14" bestFit="1" customWidth="1"/>
    <col min="10257" max="10257" width="11.7109375" style="14" bestFit="1" customWidth="1"/>
    <col min="10258" max="10258" width="6.140625" style="14" bestFit="1" customWidth="1"/>
    <col min="10259" max="10259" width="39.28515625" style="14" bestFit="1" customWidth="1"/>
    <col min="10260" max="10497" width="9.140625" style="14"/>
    <col min="10498" max="10498" width="12.5703125" style="14" bestFit="1" customWidth="1"/>
    <col min="10499" max="10499" width="6.5703125" style="14" customWidth="1"/>
    <col min="10500" max="10509" width="2" style="14" bestFit="1" customWidth="1"/>
    <col min="10510" max="10510" width="3.85546875" style="14" bestFit="1" customWidth="1"/>
    <col min="10511" max="10511" width="2" style="14" bestFit="1" customWidth="1"/>
    <col min="10512" max="10512" width="5.42578125" style="14" bestFit="1" customWidth="1"/>
    <col min="10513" max="10513" width="11.7109375" style="14" bestFit="1" customWidth="1"/>
    <col min="10514" max="10514" width="6.140625" style="14" bestFit="1" customWidth="1"/>
    <col min="10515" max="10515" width="39.28515625" style="14" bestFit="1" customWidth="1"/>
    <col min="10516" max="10753" width="9.140625" style="14"/>
    <col min="10754" max="10754" width="12.5703125" style="14" bestFit="1" customWidth="1"/>
    <col min="10755" max="10755" width="6.5703125" style="14" customWidth="1"/>
    <col min="10756" max="10765" width="2" style="14" bestFit="1" customWidth="1"/>
    <col min="10766" max="10766" width="3.85546875" style="14" bestFit="1" customWidth="1"/>
    <col min="10767" max="10767" width="2" style="14" bestFit="1" customWidth="1"/>
    <col min="10768" max="10768" width="5.42578125" style="14" bestFit="1" customWidth="1"/>
    <col min="10769" max="10769" width="11.7109375" style="14" bestFit="1" customWidth="1"/>
    <col min="10770" max="10770" width="6.140625" style="14" bestFit="1" customWidth="1"/>
    <col min="10771" max="10771" width="39.28515625" style="14" bestFit="1" customWidth="1"/>
    <col min="10772" max="11009" width="9.140625" style="14"/>
    <col min="11010" max="11010" width="12.5703125" style="14" bestFit="1" customWidth="1"/>
    <col min="11011" max="11011" width="6.5703125" style="14" customWidth="1"/>
    <col min="11012" max="11021" width="2" style="14" bestFit="1" customWidth="1"/>
    <col min="11022" max="11022" width="3.85546875" style="14" bestFit="1" customWidth="1"/>
    <col min="11023" max="11023" width="2" style="14" bestFit="1" customWidth="1"/>
    <col min="11024" max="11024" width="5.42578125" style="14" bestFit="1" customWidth="1"/>
    <col min="11025" max="11025" width="11.7109375" style="14" bestFit="1" customWidth="1"/>
    <col min="11026" max="11026" width="6.140625" style="14" bestFit="1" customWidth="1"/>
    <col min="11027" max="11027" width="39.28515625" style="14" bestFit="1" customWidth="1"/>
    <col min="11028" max="11265" width="9.140625" style="14"/>
    <col min="11266" max="11266" width="12.5703125" style="14" bestFit="1" customWidth="1"/>
    <col min="11267" max="11267" width="6.5703125" style="14" customWidth="1"/>
    <col min="11268" max="11277" width="2" style="14" bestFit="1" customWidth="1"/>
    <col min="11278" max="11278" width="3.85546875" style="14" bestFit="1" customWidth="1"/>
    <col min="11279" max="11279" width="2" style="14" bestFit="1" customWidth="1"/>
    <col min="11280" max="11280" width="5.42578125" style="14" bestFit="1" customWidth="1"/>
    <col min="11281" max="11281" width="11.7109375" style="14" bestFit="1" customWidth="1"/>
    <col min="11282" max="11282" width="6.140625" style="14" bestFit="1" customWidth="1"/>
    <col min="11283" max="11283" width="39.28515625" style="14" bestFit="1" customWidth="1"/>
    <col min="11284" max="11521" width="9.140625" style="14"/>
    <col min="11522" max="11522" width="12.5703125" style="14" bestFit="1" customWidth="1"/>
    <col min="11523" max="11523" width="6.5703125" style="14" customWidth="1"/>
    <col min="11524" max="11533" width="2" style="14" bestFit="1" customWidth="1"/>
    <col min="11534" max="11534" width="3.85546875" style="14" bestFit="1" customWidth="1"/>
    <col min="11535" max="11535" width="2" style="14" bestFit="1" customWidth="1"/>
    <col min="11536" max="11536" width="5.42578125" style="14" bestFit="1" customWidth="1"/>
    <col min="11537" max="11537" width="11.7109375" style="14" bestFit="1" customWidth="1"/>
    <col min="11538" max="11538" width="6.140625" style="14" bestFit="1" customWidth="1"/>
    <col min="11539" max="11539" width="39.28515625" style="14" bestFit="1" customWidth="1"/>
    <col min="11540" max="11777" width="9.140625" style="14"/>
    <col min="11778" max="11778" width="12.5703125" style="14" bestFit="1" customWidth="1"/>
    <col min="11779" max="11779" width="6.5703125" style="14" customWidth="1"/>
    <col min="11780" max="11789" width="2" style="14" bestFit="1" customWidth="1"/>
    <col min="11790" max="11790" width="3.85546875" style="14" bestFit="1" customWidth="1"/>
    <col min="11791" max="11791" width="2" style="14" bestFit="1" customWidth="1"/>
    <col min="11792" max="11792" width="5.42578125" style="14" bestFit="1" customWidth="1"/>
    <col min="11793" max="11793" width="11.7109375" style="14" bestFit="1" customWidth="1"/>
    <col min="11794" max="11794" width="6.140625" style="14" bestFit="1" customWidth="1"/>
    <col min="11795" max="11795" width="39.28515625" style="14" bestFit="1" customWidth="1"/>
    <col min="11796" max="12033" width="9.140625" style="14"/>
    <col min="12034" max="12034" width="12.5703125" style="14" bestFit="1" customWidth="1"/>
    <col min="12035" max="12035" width="6.5703125" style="14" customWidth="1"/>
    <col min="12036" max="12045" width="2" style="14" bestFit="1" customWidth="1"/>
    <col min="12046" max="12046" width="3.85546875" style="14" bestFit="1" customWidth="1"/>
    <col min="12047" max="12047" width="2" style="14" bestFit="1" customWidth="1"/>
    <col min="12048" max="12048" width="5.42578125" style="14" bestFit="1" customWidth="1"/>
    <col min="12049" max="12049" width="11.7109375" style="14" bestFit="1" customWidth="1"/>
    <col min="12050" max="12050" width="6.140625" style="14" bestFit="1" customWidth="1"/>
    <col min="12051" max="12051" width="39.28515625" style="14" bestFit="1" customWidth="1"/>
    <col min="12052" max="12289" width="9.140625" style="14"/>
    <col min="12290" max="12290" width="12.5703125" style="14" bestFit="1" customWidth="1"/>
    <col min="12291" max="12291" width="6.5703125" style="14" customWidth="1"/>
    <col min="12292" max="12301" width="2" style="14" bestFit="1" customWidth="1"/>
    <col min="12302" max="12302" width="3.85546875" style="14" bestFit="1" customWidth="1"/>
    <col min="12303" max="12303" width="2" style="14" bestFit="1" customWidth="1"/>
    <col min="12304" max="12304" width="5.42578125" style="14" bestFit="1" customWidth="1"/>
    <col min="12305" max="12305" width="11.7109375" style="14" bestFit="1" customWidth="1"/>
    <col min="12306" max="12306" width="6.140625" style="14" bestFit="1" customWidth="1"/>
    <col min="12307" max="12307" width="39.28515625" style="14" bestFit="1" customWidth="1"/>
    <col min="12308" max="12545" width="9.140625" style="14"/>
    <col min="12546" max="12546" width="12.5703125" style="14" bestFit="1" customWidth="1"/>
    <col min="12547" max="12547" width="6.5703125" style="14" customWidth="1"/>
    <col min="12548" max="12557" width="2" style="14" bestFit="1" customWidth="1"/>
    <col min="12558" max="12558" width="3.85546875" style="14" bestFit="1" customWidth="1"/>
    <col min="12559" max="12559" width="2" style="14" bestFit="1" customWidth="1"/>
    <col min="12560" max="12560" width="5.42578125" style="14" bestFit="1" customWidth="1"/>
    <col min="12561" max="12561" width="11.7109375" style="14" bestFit="1" customWidth="1"/>
    <col min="12562" max="12562" width="6.140625" style="14" bestFit="1" customWidth="1"/>
    <col min="12563" max="12563" width="39.28515625" style="14" bestFit="1" customWidth="1"/>
    <col min="12564" max="12801" width="9.140625" style="14"/>
    <col min="12802" max="12802" width="12.5703125" style="14" bestFit="1" customWidth="1"/>
    <col min="12803" max="12803" width="6.5703125" style="14" customWidth="1"/>
    <col min="12804" max="12813" width="2" style="14" bestFit="1" customWidth="1"/>
    <col min="12814" max="12814" width="3.85546875" style="14" bestFit="1" customWidth="1"/>
    <col min="12815" max="12815" width="2" style="14" bestFit="1" customWidth="1"/>
    <col min="12816" max="12816" width="5.42578125" style="14" bestFit="1" customWidth="1"/>
    <col min="12817" max="12817" width="11.7109375" style="14" bestFit="1" customWidth="1"/>
    <col min="12818" max="12818" width="6.140625" style="14" bestFit="1" customWidth="1"/>
    <col min="12819" max="12819" width="39.28515625" style="14" bestFit="1" customWidth="1"/>
    <col min="12820" max="13057" width="9.140625" style="14"/>
    <col min="13058" max="13058" width="12.5703125" style="14" bestFit="1" customWidth="1"/>
    <col min="13059" max="13059" width="6.5703125" style="14" customWidth="1"/>
    <col min="13060" max="13069" width="2" style="14" bestFit="1" customWidth="1"/>
    <col min="13070" max="13070" width="3.85546875" style="14" bestFit="1" customWidth="1"/>
    <col min="13071" max="13071" width="2" style="14" bestFit="1" customWidth="1"/>
    <col min="13072" max="13072" width="5.42578125" style="14" bestFit="1" customWidth="1"/>
    <col min="13073" max="13073" width="11.7109375" style="14" bestFit="1" customWidth="1"/>
    <col min="13074" max="13074" width="6.140625" style="14" bestFit="1" customWidth="1"/>
    <col min="13075" max="13075" width="39.28515625" style="14" bestFit="1" customWidth="1"/>
    <col min="13076" max="13313" width="9.140625" style="14"/>
    <col min="13314" max="13314" width="12.5703125" style="14" bestFit="1" customWidth="1"/>
    <col min="13315" max="13315" width="6.5703125" style="14" customWidth="1"/>
    <col min="13316" max="13325" width="2" style="14" bestFit="1" customWidth="1"/>
    <col min="13326" max="13326" width="3.85546875" style="14" bestFit="1" customWidth="1"/>
    <col min="13327" max="13327" width="2" style="14" bestFit="1" customWidth="1"/>
    <col min="13328" max="13328" width="5.42578125" style="14" bestFit="1" customWidth="1"/>
    <col min="13329" max="13329" width="11.7109375" style="14" bestFit="1" customWidth="1"/>
    <col min="13330" max="13330" width="6.140625" style="14" bestFit="1" customWidth="1"/>
    <col min="13331" max="13331" width="39.28515625" style="14" bestFit="1" customWidth="1"/>
    <col min="13332" max="13569" width="9.140625" style="14"/>
    <col min="13570" max="13570" width="12.5703125" style="14" bestFit="1" customWidth="1"/>
    <col min="13571" max="13571" width="6.5703125" style="14" customWidth="1"/>
    <col min="13572" max="13581" width="2" style="14" bestFit="1" customWidth="1"/>
    <col min="13582" max="13582" width="3.85546875" style="14" bestFit="1" customWidth="1"/>
    <col min="13583" max="13583" width="2" style="14" bestFit="1" customWidth="1"/>
    <col min="13584" max="13584" width="5.42578125" style="14" bestFit="1" customWidth="1"/>
    <col min="13585" max="13585" width="11.7109375" style="14" bestFit="1" customWidth="1"/>
    <col min="13586" max="13586" width="6.140625" style="14" bestFit="1" customWidth="1"/>
    <col min="13587" max="13587" width="39.28515625" style="14" bestFit="1" customWidth="1"/>
    <col min="13588" max="13825" width="9.140625" style="14"/>
    <col min="13826" max="13826" width="12.5703125" style="14" bestFit="1" customWidth="1"/>
    <col min="13827" max="13827" width="6.5703125" style="14" customWidth="1"/>
    <col min="13828" max="13837" width="2" style="14" bestFit="1" customWidth="1"/>
    <col min="13838" max="13838" width="3.85546875" style="14" bestFit="1" customWidth="1"/>
    <col min="13839" max="13839" width="2" style="14" bestFit="1" customWidth="1"/>
    <col min="13840" max="13840" width="5.42578125" style="14" bestFit="1" customWidth="1"/>
    <col min="13841" max="13841" width="11.7109375" style="14" bestFit="1" customWidth="1"/>
    <col min="13842" max="13842" width="6.140625" style="14" bestFit="1" customWidth="1"/>
    <col min="13843" max="13843" width="39.28515625" style="14" bestFit="1" customWidth="1"/>
    <col min="13844" max="14081" width="9.140625" style="14"/>
    <col min="14082" max="14082" width="12.5703125" style="14" bestFit="1" customWidth="1"/>
    <col min="14083" max="14083" width="6.5703125" style="14" customWidth="1"/>
    <col min="14084" max="14093" width="2" style="14" bestFit="1" customWidth="1"/>
    <col min="14094" max="14094" width="3.85546875" style="14" bestFit="1" customWidth="1"/>
    <col min="14095" max="14095" width="2" style="14" bestFit="1" customWidth="1"/>
    <col min="14096" max="14096" width="5.42578125" style="14" bestFit="1" customWidth="1"/>
    <col min="14097" max="14097" width="11.7109375" style="14" bestFit="1" customWidth="1"/>
    <col min="14098" max="14098" width="6.140625" style="14" bestFit="1" customWidth="1"/>
    <col min="14099" max="14099" width="39.28515625" style="14" bestFit="1" customWidth="1"/>
    <col min="14100" max="14337" width="9.140625" style="14"/>
    <col min="14338" max="14338" width="12.5703125" style="14" bestFit="1" customWidth="1"/>
    <col min="14339" max="14339" width="6.5703125" style="14" customWidth="1"/>
    <col min="14340" max="14349" width="2" style="14" bestFit="1" customWidth="1"/>
    <col min="14350" max="14350" width="3.85546875" style="14" bestFit="1" customWidth="1"/>
    <col min="14351" max="14351" width="2" style="14" bestFit="1" customWidth="1"/>
    <col min="14352" max="14352" width="5.42578125" style="14" bestFit="1" customWidth="1"/>
    <col min="14353" max="14353" width="11.7109375" style="14" bestFit="1" customWidth="1"/>
    <col min="14354" max="14354" width="6.140625" style="14" bestFit="1" customWidth="1"/>
    <col min="14355" max="14355" width="39.28515625" style="14" bestFit="1" customWidth="1"/>
    <col min="14356" max="14593" width="9.140625" style="14"/>
    <col min="14594" max="14594" width="12.5703125" style="14" bestFit="1" customWidth="1"/>
    <col min="14595" max="14595" width="6.5703125" style="14" customWidth="1"/>
    <col min="14596" max="14605" width="2" style="14" bestFit="1" customWidth="1"/>
    <col min="14606" max="14606" width="3.85546875" style="14" bestFit="1" customWidth="1"/>
    <col min="14607" max="14607" width="2" style="14" bestFit="1" customWidth="1"/>
    <col min="14608" max="14608" width="5.42578125" style="14" bestFit="1" customWidth="1"/>
    <col min="14609" max="14609" width="11.7109375" style="14" bestFit="1" customWidth="1"/>
    <col min="14610" max="14610" width="6.140625" style="14" bestFit="1" customWidth="1"/>
    <col min="14611" max="14611" width="39.28515625" style="14" bestFit="1" customWidth="1"/>
    <col min="14612" max="14849" width="9.140625" style="14"/>
    <col min="14850" max="14850" width="12.5703125" style="14" bestFit="1" customWidth="1"/>
    <col min="14851" max="14851" width="6.5703125" style="14" customWidth="1"/>
    <col min="14852" max="14861" width="2" style="14" bestFit="1" customWidth="1"/>
    <col min="14862" max="14862" width="3.85546875" style="14" bestFit="1" customWidth="1"/>
    <col min="14863" max="14863" width="2" style="14" bestFit="1" customWidth="1"/>
    <col min="14864" max="14864" width="5.42578125" style="14" bestFit="1" customWidth="1"/>
    <col min="14865" max="14865" width="11.7109375" style="14" bestFit="1" customWidth="1"/>
    <col min="14866" max="14866" width="6.140625" style="14" bestFit="1" customWidth="1"/>
    <col min="14867" max="14867" width="39.28515625" style="14" bestFit="1" customWidth="1"/>
    <col min="14868" max="15105" width="9.140625" style="14"/>
    <col min="15106" max="15106" width="12.5703125" style="14" bestFit="1" customWidth="1"/>
    <col min="15107" max="15107" width="6.5703125" style="14" customWidth="1"/>
    <col min="15108" max="15117" width="2" style="14" bestFit="1" customWidth="1"/>
    <col min="15118" max="15118" width="3.85546875" style="14" bestFit="1" customWidth="1"/>
    <col min="15119" max="15119" width="2" style="14" bestFit="1" customWidth="1"/>
    <col min="15120" max="15120" width="5.42578125" style="14" bestFit="1" customWidth="1"/>
    <col min="15121" max="15121" width="11.7109375" style="14" bestFit="1" customWidth="1"/>
    <col min="15122" max="15122" width="6.140625" style="14" bestFit="1" customWidth="1"/>
    <col min="15123" max="15123" width="39.28515625" style="14" bestFit="1" customWidth="1"/>
    <col min="15124" max="15361" width="9.140625" style="14"/>
    <col min="15362" max="15362" width="12.5703125" style="14" bestFit="1" customWidth="1"/>
    <col min="15363" max="15363" width="6.5703125" style="14" customWidth="1"/>
    <col min="15364" max="15373" width="2" style="14" bestFit="1" customWidth="1"/>
    <col min="15374" max="15374" width="3.85546875" style="14" bestFit="1" customWidth="1"/>
    <col min="15375" max="15375" width="2" style="14" bestFit="1" customWidth="1"/>
    <col min="15376" max="15376" width="5.42578125" style="14" bestFit="1" customWidth="1"/>
    <col min="15377" max="15377" width="11.7109375" style="14" bestFit="1" customWidth="1"/>
    <col min="15378" max="15378" width="6.140625" style="14" bestFit="1" customWidth="1"/>
    <col min="15379" max="15379" width="39.28515625" style="14" bestFit="1" customWidth="1"/>
    <col min="15380" max="15617" width="9.140625" style="14"/>
    <col min="15618" max="15618" width="12.5703125" style="14" bestFit="1" customWidth="1"/>
    <col min="15619" max="15619" width="6.5703125" style="14" customWidth="1"/>
    <col min="15620" max="15629" width="2" style="14" bestFit="1" customWidth="1"/>
    <col min="15630" max="15630" width="3.85546875" style="14" bestFit="1" customWidth="1"/>
    <col min="15631" max="15631" width="2" style="14" bestFit="1" customWidth="1"/>
    <col min="15632" max="15632" width="5.42578125" style="14" bestFit="1" customWidth="1"/>
    <col min="15633" max="15633" width="11.7109375" style="14" bestFit="1" customWidth="1"/>
    <col min="15634" max="15634" width="6.140625" style="14" bestFit="1" customWidth="1"/>
    <col min="15635" max="15635" width="39.28515625" style="14" bestFit="1" customWidth="1"/>
    <col min="15636" max="15873" width="9.140625" style="14"/>
    <col min="15874" max="15874" width="12.5703125" style="14" bestFit="1" customWidth="1"/>
    <col min="15875" max="15875" width="6.5703125" style="14" customWidth="1"/>
    <col min="15876" max="15885" width="2" style="14" bestFit="1" customWidth="1"/>
    <col min="15886" max="15886" width="3.85546875" style="14" bestFit="1" customWidth="1"/>
    <col min="15887" max="15887" width="2" style="14" bestFit="1" customWidth="1"/>
    <col min="15888" max="15888" width="5.42578125" style="14" bestFit="1" customWidth="1"/>
    <col min="15889" max="15889" width="11.7109375" style="14" bestFit="1" customWidth="1"/>
    <col min="15890" max="15890" width="6.140625" style="14" bestFit="1" customWidth="1"/>
    <col min="15891" max="15891" width="39.28515625" style="14" bestFit="1" customWidth="1"/>
    <col min="15892" max="16129" width="9.140625" style="14"/>
    <col min="16130" max="16130" width="12.5703125" style="14" bestFit="1" customWidth="1"/>
    <col min="16131" max="16131" width="6.5703125" style="14" customWidth="1"/>
    <col min="16132" max="16141" width="2" style="14" bestFit="1" customWidth="1"/>
    <col min="16142" max="16142" width="3.85546875" style="14" bestFit="1" customWidth="1"/>
    <col min="16143" max="16143" width="2" style="14" bestFit="1" customWidth="1"/>
    <col min="16144" max="16144" width="5.42578125" style="14" bestFit="1" customWidth="1"/>
    <col min="16145" max="16145" width="11.7109375" style="14" bestFit="1" customWidth="1"/>
    <col min="16146" max="16146" width="6.140625" style="14" bestFit="1" customWidth="1"/>
    <col min="16147" max="16147" width="39.28515625" style="14" bestFit="1" customWidth="1"/>
    <col min="16148" max="16384" width="9.140625" style="14"/>
  </cols>
  <sheetData>
    <row r="1" spans="1:24" x14ac:dyDescent="0.2">
      <c r="A1" s="13" t="s">
        <v>166</v>
      </c>
      <c r="B1" s="13" t="s">
        <v>167</v>
      </c>
      <c r="C1" s="13">
        <f>+R1</f>
        <v>0</v>
      </c>
      <c r="D1" s="13"/>
      <c r="E1" s="13"/>
      <c r="F1" s="13"/>
      <c r="G1" s="13"/>
      <c r="H1" s="13" t="s">
        <v>168</v>
      </c>
      <c r="I1" s="13"/>
      <c r="J1" s="13"/>
      <c r="K1" s="13"/>
      <c r="L1" s="13"/>
      <c r="M1" s="13"/>
      <c r="N1" s="13" t="s">
        <v>169</v>
      </c>
      <c r="O1" s="13"/>
      <c r="P1" s="13" t="s">
        <v>170</v>
      </c>
      <c r="Q1" s="13"/>
      <c r="S1" s="14" t="str">
        <f>+C5</f>
        <v>Rs Only</v>
      </c>
    </row>
    <row r="2" spans="1:24" hidden="1" x14ac:dyDescent="0.2">
      <c r="A2" s="13" t="s">
        <v>171</v>
      </c>
      <c r="B2" s="13" t="s">
        <v>172</v>
      </c>
      <c r="C2" s="13">
        <f>MOD(C1,100000)</f>
        <v>0</v>
      </c>
      <c r="D2" s="13">
        <f>ROUNDDOWN((MOD(C3,10000))/1000,0)</f>
        <v>0</v>
      </c>
      <c r="E2" s="13">
        <f>ROUNDDOWN((MOD(C3,1000))/100,0)</f>
        <v>0</v>
      </c>
      <c r="F2" s="13">
        <f>ROUNDDOWN((MOD(C3,100))/10,0)</f>
        <v>0</v>
      </c>
      <c r="G2" s="13">
        <f>MOD(C3,10)</f>
        <v>0</v>
      </c>
      <c r="H2" s="13">
        <f>ROUNDDOWN((MOD(C1,100000))/10000,0)</f>
        <v>0</v>
      </c>
      <c r="I2" s="13">
        <f>ROUNDDOWN((MOD(C1,10000))/1000,0)</f>
        <v>0</v>
      </c>
      <c r="J2" s="13">
        <f>ROUNDDOWN((MOD(C1,1000))/100,0)</f>
        <v>0</v>
      </c>
      <c r="K2" s="13">
        <f>ROUNDDOWN((MOD(C1,100))/10,0)</f>
        <v>0</v>
      </c>
      <c r="L2" s="13">
        <f>MOD(C1,10)</f>
        <v>0</v>
      </c>
      <c r="M2" s="13">
        <f>(D2*10)+E2</f>
        <v>0</v>
      </c>
      <c r="N2" s="13">
        <f>(F2*10)+G2</f>
        <v>0</v>
      </c>
      <c r="O2" s="13">
        <f>(H2*10)+I2</f>
        <v>0</v>
      </c>
      <c r="P2" s="13">
        <f>+J2</f>
        <v>0</v>
      </c>
      <c r="Q2" s="13">
        <f>K2*10+L2</f>
        <v>0</v>
      </c>
      <c r="R2" s="14" t="e">
        <v>#REF!</v>
      </c>
    </row>
    <row r="3" spans="1:24" hidden="1" x14ac:dyDescent="0.2">
      <c r="A3" s="13" t="s">
        <v>173</v>
      </c>
      <c r="B3" s="13" t="s">
        <v>174</v>
      </c>
      <c r="C3" s="13">
        <f>(C1-C2)/100000</f>
        <v>0</v>
      </c>
      <c r="D3" s="13"/>
      <c r="E3" s="13"/>
      <c r="F3" s="13"/>
      <c r="G3" s="13"/>
      <c r="H3" s="13"/>
      <c r="I3" s="13"/>
      <c r="J3" s="13"/>
      <c r="K3" s="13"/>
      <c r="L3" s="13" t="s">
        <v>14</v>
      </c>
      <c r="M3" s="13" t="str">
        <f>VLOOKUP(M2,$A$5:$B$104,2)</f>
        <v xml:space="preserve"> </v>
      </c>
      <c r="N3" s="13" t="str">
        <f>VLOOKUP(N2,$A$5:$B$104,2)</f>
        <v xml:space="preserve"> </v>
      </c>
      <c r="O3" s="13" t="str">
        <f>VLOOKUP(O2,$A$5:$B$104,2)</f>
        <v xml:space="preserve"> </v>
      </c>
      <c r="P3" s="13" t="str">
        <f>VLOOKUP(P2,$A$5:$B$104,2)</f>
        <v xml:space="preserve"> </v>
      </c>
      <c r="Q3" s="13" t="str">
        <f>VLOOKUP(Q2,$A$5:$B$104,2)</f>
        <v xml:space="preserve"> </v>
      </c>
      <c r="R3" s="14" t="e">
        <v>#REF!</v>
      </c>
    </row>
    <row r="4" spans="1:24" hidden="1" x14ac:dyDescent="0.2">
      <c r="A4" s="13" t="s">
        <v>175</v>
      </c>
      <c r="B4" s="13" t="s">
        <v>176</v>
      </c>
      <c r="C4" s="13"/>
      <c r="D4" s="13"/>
      <c r="E4" s="13"/>
      <c r="F4" s="13"/>
      <c r="G4" s="13"/>
      <c r="H4" s="13"/>
      <c r="I4" s="13"/>
      <c r="J4" s="13"/>
      <c r="K4" s="13"/>
      <c r="L4" s="13"/>
      <c r="M4" s="13" t="str">
        <f>IF(M2&gt;=1,$B$4,$B$5)</f>
        <v xml:space="preserve"> </v>
      </c>
      <c r="N4" s="13" t="str">
        <f>IF(N2&gt;=1,$B$3,$B$5)</f>
        <v xml:space="preserve"> </v>
      </c>
      <c r="O4" s="13" t="str">
        <f>IF(O2&gt;=1,$B$1,$B$5)</f>
        <v xml:space="preserve"> </v>
      </c>
      <c r="P4" s="13" t="str">
        <f>IF(P2&gt;=1,$B$2,$B$5)</f>
        <v xml:space="preserve"> </v>
      </c>
      <c r="Q4" s="13"/>
      <c r="R4" s="14" t="e">
        <v>#REF!</v>
      </c>
    </row>
    <row r="5" spans="1:24" ht="15.75" hidden="1" x14ac:dyDescent="0.25">
      <c r="A5" s="13">
        <v>0</v>
      </c>
      <c r="B5" s="13" t="s">
        <v>14</v>
      </c>
      <c r="C5" s="15" t="str">
        <f>TRIM(N1&amp;M5&amp;N5&amp;O5&amp;P5&amp;Q5&amp;P1)</f>
        <v>Rs Only</v>
      </c>
      <c r="D5" s="13"/>
      <c r="E5" s="13"/>
      <c r="F5" s="13"/>
      <c r="G5" s="13"/>
      <c r="H5" s="13"/>
      <c r="I5" s="13"/>
      <c r="J5" s="13"/>
      <c r="K5" s="13"/>
      <c r="L5" s="13"/>
      <c r="M5" s="16" t="str">
        <f>M3&amp;L3&amp;M4</f>
        <v xml:space="preserve">   </v>
      </c>
      <c r="N5" s="16" t="str">
        <f>N3&amp;L3&amp;N4</f>
        <v xml:space="preserve">   </v>
      </c>
      <c r="O5" s="16" t="str">
        <f>O3&amp;L3&amp;O4</f>
        <v xml:space="preserve">   </v>
      </c>
      <c r="P5" s="16" t="str">
        <f>P3&amp;L3&amp;P4</f>
        <v xml:space="preserve">   </v>
      </c>
      <c r="Q5" s="16" t="str">
        <f>Q3&amp;L3&amp;Q4</f>
        <v xml:space="preserve">  </v>
      </c>
      <c r="R5" s="14" t="e">
        <v>#REF!</v>
      </c>
    </row>
    <row r="6" spans="1:24" x14ac:dyDescent="0.2">
      <c r="A6" s="14">
        <v>1</v>
      </c>
      <c r="B6" s="14" t="s">
        <v>177</v>
      </c>
      <c r="C6" s="13">
        <f>+R6</f>
        <v>0</v>
      </c>
      <c r="D6" s="13"/>
      <c r="E6" s="13"/>
      <c r="F6" s="13"/>
      <c r="G6" s="13"/>
      <c r="H6" s="13" t="s">
        <v>168</v>
      </c>
      <c r="I6" s="13"/>
      <c r="J6" s="13"/>
      <c r="K6" s="13"/>
      <c r="L6" s="13"/>
      <c r="M6" s="13"/>
      <c r="N6" s="13" t="s">
        <v>169</v>
      </c>
      <c r="O6" s="13"/>
      <c r="P6" s="13" t="s">
        <v>170</v>
      </c>
      <c r="Q6" s="13"/>
      <c r="R6" s="14">
        <f>+'औषधांची यादी'!I20</f>
        <v>0</v>
      </c>
      <c r="S6" s="14" t="str">
        <f>+C10</f>
        <v>Rs Only</v>
      </c>
      <c r="W6" s="14" t="s">
        <v>14</v>
      </c>
      <c r="X6" s="14" t="s">
        <v>178</v>
      </c>
    </row>
    <row r="7" spans="1:24" hidden="1" x14ac:dyDescent="0.2">
      <c r="A7" s="14">
        <v>2</v>
      </c>
      <c r="B7" s="14" t="s">
        <v>179</v>
      </c>
      <c r="C7" s="13">
        <f>MOD(C6,100000)</f>
        <v>0</v>
      </c>
      <c r="D7" s="13">
        <f>ROUNDDOWN((MOD(C8,10000))/1000,0)</f>
        <v>0</v>
      </c>
      <c r="E7" s="13">
        <f>ROUNDDOWN((MOD(C8,1000))/100,0)</f>
        <v>0</v>
      </c>
      <c r="F7" s="13">
        <f>ROUNDDOWN((MOD(C8,100))/10,0)</f>
        <v>0</v>
      </c>
      <c r="G7" s="13">
        <f>MOD(C8,10)</f>
        <v>0</v>
      </c>
      <c r="H7" s="13">
        <f>ROUNDDOWN((MOD(C6,100000))/10000,0)</f>
        <v>0</v>
      </c>
      <c r="I7" s="13">
        <f>ROUNDDOWN((MOD(C6,10000))/1000,0)</f>
        <v>0</v>
      </c>
      <c r="J7" s="13">
        <f>ROUNDDOWN((MOD(C6,1000))/100,0)</f>
        <v>0</v>
      </c>
      <c r="K7" s="13">
        <f>ROUNDDOWN((MOD(C6,100))/10,0)</f>
        <v>0</v>
      </c>
      <c r="L7" s="13">
        <f>MOD(C6,10)</f>
        <v>0</v>
      </c>
      <c r="M7" s="13">
        <f>(D7*10)+E7</f>
        <v>0</v>
      </c>
      <c r="N7" s="13">
        <f>(F7*10)+G7</f>
        <v>0</v>
      </c>
      <c r="O7" s="13">
        <f>(H7*10)+I7</f>
        <v>0</v>
      </c>
      <c r="P7" s="13">
        <f>+J7</f>
        <v>0</v>
      </c>
      <c r="Q7" s="13">
        <f>K7*10+L7</f>
        <v>0</v>
      </c>
      <c r="R7" s="14" t="e">
        <v>#REF!</v>
      </c>
    </row>
    <row r="8" spans="1:24" hidden="1" x14ac:dyDescent="0.2">
      <c r="A8" s="14">
        <v>3</v>
      </c>
      <c r="B8" s="14" t="s">
        <v>180</v>
      </c>
      <c r="C8" s="13">
        <f>(C6-C7)/100000</f>
        <v>0</v>
      </c>
      <c r="D8" s="13"/>
      <c r="E8" s="13"/>
      <c r="F8" s="13"/>
      <c r="G8" s="13"/>
      <c r="H8" s="13"/>
      <c r="I8" s="13"/>
      <c r="J8" s="13"/>
      <c r="K8" s="13"/>
      <c r="L8" s="13" t="s">
        <v>14</v>
      </c>
      <c r="M8" s="13" t="str">
        <f>VLOOKUP(M7,$A$5:$B$104,2)</f>
        <v xml:space="preserve"> </v>
      </c>
      <c r="N8" s="13" t="str">
        <f>VLOOKUP(N7,$A$5:$B$104,2)</f>
        <v xml:space="preserve"> </v>
      </c>
      <c r="O8" s="13" t="str">
        <f>VLOOKUP(O7,$A$5:$B$104,2)</f>
        <v xml:space="preserve"> </v>
      </c>
      <c r="P8" s="13" t="str">
        <f>VLOOKUP(P7,$A$5:$B$104,2)</f>
        <v xml:space="preserve"> </v>
      </c>
      <c r="Q8" s="13" t="str">
        <f>VLOOKUP(Q7,$A$5:$B$104,2)</f>
        <v xml:space="preserve"> </v>
      </c>
      <c r="R8" s="14" t="e">
        <v>#REF!</v>
      </c>
    </row>
    <row r="9" spans="1:24" hidden="1" x14ac:dyDescent="0.2">
      <c r="A9" s="14">
        <v>4</v>
      </c>
      <c r="B9" s="14" t="s">
        <v>181</v>
      </c>
      <c r="C9" s="13"/>
      <c r="D9" s="13"/>
      <c r="E9" s="13"/>
      <c r="F9" s="13"/>
      <c r="G9" s="13"/>
      <c r="H9" s="13"/>
      <c r="I9" s="13"/>
      <c r="J9" s="13"/>
      <c r="K9" s="13"/>
      <c r="L9" s="13"/>
      <c r="M9" s="13" t="str">
        <f>IF(M7&gt;=1,$B$4,$B$5)</f>
        <v xml:space="preserve"> </v>
      </c>
      <c r="N9" s="13" t="str">
        <f>IF(N7&gt;=1,$B$3,$B$5)</f>
        <v xml:space="preserve"> </v>
      </c>
      <c r="O9" s="13" t="str">
        <f>IF(O7&gt;=1,$B$1,$B$5)</f>
        <v xml:space="preserve"> </v>
      </c>
      <c r="P9" s="13" t="str">
        <f>IF(P7&gt;=1,$B$2,$B$5)</f>
        <v xml:space="preserve"> </v>
      </c>
      <c r="Q9" s="13"/>
      <c r="R9" s="14" t="e">
        <v>#REF!</v>
      </c>
    </row>
    <row r="10" spans="1:24" ht="15.75" hidden="1" x14ac:dyDescent="0.25">
      <c r="A10" s="14">
        <v>5</v>
      </c>
      <c r="B10" s="14" t="s">
        <v>182</v>
      </c>
      <c r="C10" s="15" t="str">
        <f>TRIM(N6&amp;M10&amp;N10&amp;O10&amp;P10&amp;Q10&amp;P6)</f>
        <v>Rs Only</v>
      </c>
      <c r="D10" s="13"/>
      <c r="E10" s="13"/>
      <c r="F10" s="13"/>
      <c r="G10" s="13"/>
      <c r="H10" s="13"/>
      <c r="I10" s="13"/>
      <c r="J10" s="13"/>
      <c r="K10" s="13"/>
      <c r="L10" s="13"/>
      <c r="M10" s="16" t="str">
        <f>M8&amp;L8&amp;M9</f>
        <v xml:space="preserve">   </v>
      </c>
      <c r="N10" s="16" t="str">
        <f>N8&amp;L8&amp;N9</f>
        <v xml:space="preserve">   </v>
      </c>
      <c r="O10" s="16" t="str">
        <f>O8&amp;L8&amp;O9</f>
        <v xml:space="preserve">   </v>
      </c>
      <c r="P10" s="16" t="str">
        <f>P8&amp;L8&amp;P9</f>
        <v xml:space="preserve">   </v>
      </c>
      <c r="Q10" s="16" t="str">
        <f>Q8&amp;L8&amp;Q9</f>
        <v xml:space="preserve">  </v>
      </c>
      <c r="R10" s="14" t="e">
        <v>#REF!</v>
      </c>
    </row>
    <row r="11" spans="1:24" x14ac:dyDescent="0.2">
      <c r="A11" s="14">
        <v>6</v>
      </c>
      <c r="B11" s="14" t="s">
        <v>183</v>
      </c>
      <c r="C11" s="13">
        <f>+R11</f>
        <v>52981</v>
      </c>
      <c r="D11" s="13"/>
      <c r="E11" s="13"/>
      <c r="F11" s="13"/>
      <c r="G11" s="13"/>
      <c r="H11" s="13" t="s">
        <v>168</v>
      </c>
      <c r="I11" s="13"/>
      <c r="J11" s="13"/>
      <c r="K11" s="13"/>
      <c r="L11" s="13"/>
      <c r="M11" s="13"/>
      <c r="N11" s="13" t="s">
        <v>169</v>
      </c>
      <c r="O11" s="13"/>
      <c r="P11" s="13" t="s">
        <v>170</v>
      </c>
      <c r="Q11" s="13"/>
      <c r="R11" s="14">
        <f>+'वैद्यकीय खर्चाची परिगणना'!H35</f>
        <v>52981</v>
      </c>
      <c r="S11" s="14" t="str">
        <f>+C15</f>
        <v>Rs fifty two thousand nine hundred eighty one Only</v>
      </c>
      <c r="W11" s="14" t="str">
        <f>PROPER(N6&amp;W6&amp;R6&amp;X6&amp;S6)</f>
        <v>Rs  0 /-  Rs Only</v>
      </c>
    </row>
    <row r="12" spans="1:24" hidden="1" x14ac:dyDescent="0.2">
      <c r="A12" s="14">
        <v>7</v>
      </c>
      <c r="B12" s="14" t="s">
        <v>184</v>
      </c>
      <c r="C12" s="13">
        <f>MOD(C11,100000)</f>
        <v>52981</v>
      </c>
      <c r="D12" s="13">
        <f>ROUNDDOWN((MOD(C13,10000))/1000,0)</f>
        <v>0</v>
      </c>
      <c r="E12" s="13">
        <f>ROUNDDOWN((MOD(C13,1000))/100,0)</f>
        <v>0</v>
      </c>
      <c r="F12" s="13">
        <f>ROUNDDOWN((MOD(C13,100))/10,0)</f>
        <v>0</v>
      </c>
      <c r="G12" s="13">
        <f>MOD(C13,10)</f>
        <v>0</v>
      </c>
      <c r="H12" s="13">
        <f>ROUNDDOWN((MOD(C11,100000))/10000,0)</f>
        <v>5</v>
      </c>
      <c r="I12" s="13">
        <f>ROUNDDOWN((MOD(C11,10000))/1000,0)</f>
        <v>2</v>
      </c>
      <c r="J12" s="13">
        <f>ROUNDDOWN((MOD(C11,1000))/100,0)</f>
        <v>9</v>
      </c>
      <c r="K12" s="13">
        <f>ROUNDDOWN((MOD(C11,100))/10,0)</f>
        <v>8</v>
      </c>
      <c r="L12" s="13">
        <f>MOD(C11,10)</f>
        <v>1</v>
      </c>
      <c r="M12" s="13">
        <f>(D12*10)+E12</f>
        <v>0</v>
      </c>
      <c r="N12" s="13">
        <f>(F12*10)+G12</f>
        <v>0</v>
      </c>
      <c r="O12" s="13">
        <f>(H12*10)+I12</f>
        <v>52</v>
      </c>
      <c r="P12" s="13">
        <f>+J12</f>
        <v>9</v>
      </c>
      <c r="Q12" s="13">
        <f>K12*10+L12</f>
        <v>81</v>
      </c>
      <c r="R12" s="14" t="e">
        <v>#REF!</v>
      </c>
    </row>
    <row r="13" spans="1:24" hidden="1" x14ac:dyDescent="0.2">
      <c r="A13" s="14">
        <v>8</v>
      </c>
      <c r="B13" s="14" t="s">
        <v>185</v>
      </c>
      <c r="C13" s="13">
        <f>(C11-C12)/100000</f>
        <v>0</v>
      </c>
      <c r="D13" s="13"/>
      <c r="E13" s="13"/>
      <c r="F13" s="13"/>
      <c r="G13" s="13"/>
      <c r="H13" s="13"/>
      <c r="I13" s="13"/>
      <c r="J13" s="13"/>
      <c r="K13" s="13"/>
      <c r="L13" s="13" t="s">
        <v>14</v>
      </c>
      <c r="M13" s="13" t="str">
        <f>VLOOKUP(M12,$A$5:$B$104,2)</f>
        <v xml:space="preserve"> </v>
      </c>
      <c r="N13" s="13" t="str">
        <f>VLOOKUP(N12,$A$5:$B$104,2)</f>
        <v xml:space="preserve"> </v>
      </c>
      <c r="O13" s="13" t="str">
        <f>VLOOKUP(O12,$A$5:$B$104,2)</f>
        <v>fifty two</v>
      </c>
      <c r="P13" s="13" t="str">
        <f>VLOOKUP(P12,$A$5:$B$104,2)</f>
        <v>nine</v>
      </c>
      <c r="Q13" s="13" t="str">
        <f>VLOOKUP(Q12,$A$5:$B$104,2)</f>
        <v>eighty one</v>
      </c>
      <c r="R13" s="14" t="e">
        <v>#REF!</v>
      </c>
    </row>
    <row r="14" spans="1:24" hidden="1" x14ac:dyDescent="0.2">
      <c r="A14" s="14">
        <v>9</v>
      </c>
      <c r="B14" s="14" t="s">
        <v>186</v>
      </c>
      <c r="C14" s="13"/>
      <c r="D14" s="13"/>
      <c r="E14" s="13"/>
      <c r="F14" s="13"/>
      <c r="G14" s="13"/>
      <c r="H14" s="13"/>
      <c r="I14" s="13"/>
      <c r="J14" s="13"/>
      <c r="K14" s="13"/>
      <c r="L14" s="13"/>
      <c r="M14" s="13" t="str">
        <f>IF(M12&gt;=1,$B$4,$B$5)</f>
        <v xml:space="preserve"> </v>
      </c>
      <c r="N14" s="13" t="str">
        <f>IF(N12&gt;=1,$B$3,$B$5)</f>
        <v xml:space="preserve"> </v>
      </c>
      <c r="O14" s="13" t="str">
        <f>IF(O12&gt;=1,$B$1,$B$5)</f>
        <v xml:space="preserve"> thousand </v>
      </c>
      <c r="P14" s="13" t="str">
        <f>IF(P12&gt;=1,$B$2,$B$5)</f>
        <v xml:space="preserve"> hundred </v>
      </c>
      <c r="Q14" s="13"/>
      <c r="R14" s="14" t="e">
        <v>#REF!</v>
      </c>
    </row>
    <row r="15" spans="1:24" ht="216.75" hidden="1" x14ac:dyDescent="0.25">
      <c r="A15" s="14">
        <v>10</v>
      </c>
      <c r="B15" s="14" t="s">
        <v>187</v>
      </c>
      <c r="C15" s="15" t="str">
        <f>TRIM(N11&amp;M15&amp;N15&amp;O15&amp;P15&amp;Q15&amp;P11)</f>
        <v>Rs fifty two thousand nine hundred eighty one Only</v>
      </c>
      <c r="D15" s="13"/>
      <c r="E15" s="13"/>
      <c r="F15" s="13"/>
      <c r="G15" s="13"/>
      <c r="H15" s="13"/>
      <c r="I15" s="13"/>
      <c r="J15" s="13"/>
      <c r="K15" s="13"/>
      <c r="L15" s="13"/>
      <c r="M15" s="16" t="str">
        <f>M13&amp;L13&amp;M14</f>
        <v xml:space="preserve">   </v>
      </c>
      <c r="N15" s="16" t="str">
        <f>N13&amp;L13&amp;N14</f>
        <v xml:space="preserve">   </v>
      </c>
      <c r="O15" s="16" t="str">
        <f>O13&amp;L13&amp;O14</f>
        <v xml:space="preserve">fifty two  thousand </v>
      </c>
      <c r="P15" s="16" t="str">
        <f>P13&amp;L13&amp;P14</f>
        <v xml:space="preserve">nine  hundred </v>
      </c>
      <c r="Q15" s="16" t="str">
        <f>Q13&amp;L13&amp;Q14</f>
        <v xml:space="preserve">eighty one </v>
      </c>
      <c r="R15" s="14" t="e">
        <v>#REF!</v>
      </c>
    </row>
    <row r="16" spans="1:24" x14ac:dyDescent="0.2">
      <c r="A16" s="14">
        <v>11</v>
      </c>
      <c r="B16" s="14" t="s">
        <v>188</v>
      </c>
      <c r="C16" s="13">
        <f>+R16</f>
        <v>62476</v>
      </c>
      <c r="D16" s="13"/>
      <c r="E16" s="13"/>
      <c r="F16" s="13"/>
      <c r="G16" s="13"/>
      <c r="H16" s="13" t="s">
        <v>168</v>
      </c>
      <c r="I16" s="13"/>
      <c r="J16" s="13"/>
      <c r="K16" s="13"/>
      <c r="L16" s="13"/>
      <c r="M16" s="13"/>
      <c r="N16" s="13" t="s">
        <v>169</v>
      </c>
      <c r="O16" s="13"/>
      <c r="P16" s="13" t="s">
        <v>170</v>
      </c>
      <c r="Q16" s="13"/>
      <c r="R16" s="14">
        <f>+'परीशिष्ट पाच'!F37</f>
        <v>62476</v>
      </c>
      <c r="S16" s="14" t="str">
        <f>+C20</f>
        <v>Rs sixty two thousand four hundred seventy six Only</v>
      </c>
    </row>
    <row r="17" spans="1:19" hidden="1" x14ac:dyDescent="0.2">
      <c r="A17" s="14">
        <v>12</v>
      </c>
      <c r="B17" s="14" t="s">
        <v>189</v>
      </c>
      <c r="C17" s="13">
        <f>MOD(C16,100000)</f>
        <v>62476</v>
      </c>
      <c r="D17" s="13">
        <f>ROUNDDOWN((MOD(C18,10000))/1000,0)</f>
        <v>0</v>
      </c>
      <c r="E17" s="13">
        <f>ROUNDDOWN((MOD(C18,1000))/100,0)</f>
        <v>0</v>
      </c>
      <c r="F17" s="13">
        <f>ROUNDDOWN((MOD(C18,100))/10,0)</f>
        <v>0</v>
      </c>
      <c r="G17" s="13">
        <f>MOD(C18,10)</f>
        <v>0</v>
      </c>
      <c r="H17" s="13">
        <f>ROUNDDOWN((MOD(C16,100000))/10000,0)</f>
        <v>6</v>
      </c>
      <c r="I17" s="13">
        <f>ROUNDDOWN((MOD(C16,10000))/1000,0)</f>
        <v>2</v>
      </c>
      <c r="J17" s="13">
        <f>ROUNDDOWN((MOD(C16,1000))/100,0)</f>
        <v>4</v>
      </c>
      <c r="K17" s="13">
        <f>ROUNDDOWN((MOD(C16,100))/10,0)</f>
        <v>7</v>
      </c>
      <c r="L17" s="13">
        <f>MOD(C16,10)</f>
        <v>6</v>
      </c>
      <c r="M17" s="13">
        <f>(D17*10)+E17</f>
        <v>0</v>
      </c>
      <c r="N17" s="13">
        <f>(F17*10)+G17</f>
        <v>0</v>
      </c>
      <c r="O17" s="13">
        <f>(H17*10)+I17</f>
        <v>62</v>
      </c>
      <c r="P17" s="13">
        <f>+J17</f>
        <v>4</v>
      </c>
      <c r="Q17" s="13">
        <f>K17*10+L17</f>
        <v>76</v>
      </c>
      <c r="R17" s="14" t="e">
        <v>#REF!</v>
      </c>
    </row>
    <row r="18" spans="1:19" hidden="1" x14ac:dyDescent="0.2">
      <c r="A18" s="14">
        <v>13</v>
      </c>
      <c r="B18" s="14" t="s">
        <v>190</v>
      </c>
      <c r="C18" s="13">
        <f>(C16-C17)/100000</f>
        <v>0</v>
      </c>
      <c r="D18" s="13"/>
      <c r="E18" s="13"/>
      <c r="F18" s="13"/>
      <c r="G18" s="13"/>
      <c r="H18" s="13"/>
      <c r="I18" s="13"/>
      <c r="J18" s="13"/>
      <c r="K18" s="13"/>
      <c r="L18" s="13" t="s">
        <v>14</v>
      </c>
      <c r="M18" s="13" t="str">
        <f>VLOOKUP(M17,$A$5:$B$104,2)</f>
        <v xml:space="preserve"> </v>
      </c>
      <c r="N18" s="13" t="str">
        <f>VLOOKUP(N17,$A$5:$B$104,2)</f>
        <v xml:space="preserve"> </v>
      </c>
      <c r="O18" s="13" t="str">
        <f>VLOOKUP(O17,$A$5:$B$104,2)</f>
        <v>sixty two</v>
      </c>
      <c r="P18" s="13" t="str">
        <f>VLOOKUP(P17,$A$5:$B$104,2)</f>
        <v>four</v>
      </c>
      <c r="Q18" s="13" t="str">
        <f>VLOOKUP(Q17,$A$5:$B$104,2)</f>
        <v>seventy six</v>
      </c>
      <c r="R18" s="14" t="e">
        <v>#REF!</v>
      </c>
    </row>
    <row r="19" spans="1:19" hidden="1" x14ac:dyDescent="0.2">
      <c r="A19" s="14">
        <v>14</v>
      </c>
      <c r="B19" s="14" t="s">
        <v>191</v>
      </c>
      <c r="C19" s="13"/>
      <c r="D19" s="13"/>
      <c r="E19" s="13"/>
      <c r="F19" s="13"/>
      <c r="G19" s="13"/>
      <c r="H19" s="13"/>
      <c r="I19" s="13"/>
      <c r="J19" s="13"/>
      <c r="K19" s="13"/>
      <c r="L19" s="13"/>
      <c r="M19" s="13" t="str">
        <f>IF(M17&gt;=1,$B$4,$B$5)</f>
        <v xml:space="preserve"> </v>
      </c>
      <c r="N19" s="13" t="str">
        <f>IF(N17&gt;=1,$B$3,$B$5)</f>
        <v xml:space="preserve"> </v>
      </c>
      <c r="O19" s="13" t="str">
        <f>IF(O17&gt;=1,$B$1,$B$5)</f>
        <v xml:space="preserve"> thousand </v>
      </c>
      <c r="P19" s="13" t="str">
        <f>IF(P17&gt;=1,$B$2,$B$5)</f>
        <v xml:space="preserve"> hundred </v>
      </c>
      <c r="Q19" s="13"/>
      <c r="R19" s="14" t="e">
        <v>#REF!</v>
      </c>
    </row>
    <row r="20" spans="1:19" ht="242.25" hidden="1" x14ac:dyDescent="0.25">
      <c r="A20" s="14">
        <v>15</v>
      </c>
      <c r="B20" s="14" t="s">
        <v>192</v>
      </c>
      <c r="C20" s="15" t="str">
        <f>TRIM(N16&amp;M20&amp;N20&amp;O20&amp;P20&amp;Q20&amp;P16)</f>
        <v>Rs sixty two thousand four hundred seventy six Only</v>
      </c>
      <c r="D20" s="13"/>
      <c r="E20" s="13"/>
      <c r="F20" s="13"/>
      <c r="G20" s="13"/>
      <c r="H20" s="13"/>
      <c r="I20" s="13"/>
      <c r="J20" s="13"/>
      <c r="K20" s="13"/>
      <c r="L20" s="13"/>
      <c r="M20" s="16" t="str">
        <f>M18&amp;L18&amp;M19</f>
        <v xml:space="preserve">   </v>
      </c>
      <c r="N20" s="16" t="str">
        <f>N18&amp;L18&amp;N19</f>
        <v xml:space="preserve">   </v>
      </c>
      <c r="O20" s="16" t="str">
        <f>O18&amp;L18&amp;O19</f>
        <v xml:space="preserve">sixty two  thousand </v>
      </c>
      <c r="P20" s="16" t="str">
        <f>P18&amp;L18&amp;P19</f>
        <v xml:space="preserve">four  hundred </v>
      </c>
      <c r="Q20" s="16" t="str">
        <f>Q18&amp;L18&amp;Q19</f>
        <v xml:space="preserve">seventy six </v>
      </c>
      <c r="R20" s="14" t="e">
        <v>#REF!</v>
      </c>
    </row>
    <row r="21" spans="1:19" x14ac:dyDescent="0.2">
      <c r="A21" s="14">
        <v>16</v>
      </c>
      <c r="B21" s="14" t="s">
        <v>193</v>
      </c>
      <c r="C21" s="13">
        <f>+R21</f>
        <v>10000</v>
      </c>
      <c r="D21" s="13"/>
      <c r="E21" s="13"/>
      <c r="F21" s="13"/>
      <c r="G21" s="13"/>
      <c r="H21" s="13" t="s">
        <v>168</v>
      </c>
      <c r="I21" s="13"/>
      <c r="J21" s="13"/>
      <c r="K21" s="13"/>
      <c r="L21" s="13"/>
      <c r="M21" s="13"/>
      <c r="N21" s="13" t="s">
        <v>169</v>
      </c>
      <c r="O21" s="13"/>
      <c r="P21" s="13" t="s">
        <v>170</v>
      </c>
      <c r="Q21" s="13"/>
      <c r="R21" s="14">
        <f>+' प्रमाणपत्र'!H70</f>
        <v>10000</v>
      </c>
      <c r="S21" s="14" t="str">
        <f>+C25</f>
        <v>Rs ten thousand Only</v>
      </c>
    </row>
    <row r="22" spans="1:19" hidden="1" x14ac:dyDescent="0.2">
      <c r="A22" s="14">
        <v>17</v>
      </c>
      <c r="B22" s="14" t="s">
        <v>194</v>
      </c>
      <c r="C22" s="13">
        <f>MOD(C21,100000)</f>
        <v>10000</v>
      </c>
      <c r="D22" s="13">
        <f>ROUNDDOWN((MOD(C23,10000))/1000,0)</f>
        <v>0</v>
      </c>
      <c r="E22" s="13">
        <f>ROUNDDOWN((MOD(C23,1000))/100,0)</f>
        <v>0</v>
      </c>
      <c r="F22" s="13">
        <f>ROUNDDOWN((MOD(C23,100))/10,0)</f>
        <v>0</v>
      </c>
      <c r="G22" s="13">
        <f>MOD(C23,10)</f>
        <v>0</v>
      </c>
      <c r="H22" s="13">
        <f>ROUNDDOWN((MOD(C21,100000))/10000,0)</f>
        <v>1</v>
      </c>
      <c r="I22" s="13">
        <f>ROUNDDOWN((MOD(C21,10000))/1000,0)</f>
        <v>0</v>
      </c>
      <c r="J22" s="13">
        <f>ROUNDDOWN((MOD(C21,1000))/100,0)</f>
        <v>0</v>
      </c>
      <c r="K22" s="13">
        <f>ROUNDDOWN((MOD(C21,100))/10,0)</f>
        <v>0</v>
      </c>
      <c r="L22" s="13">
        <f>MOD(C21,10)</f>
        <v>0</v>
      </c>
      <c r="M22" s="13">
        <f>(D22*10)+E22</f>
        <v>0</v>
      </c>
      <c r="N22" s="13">
        <f>(F22*10)+G22</f>
        <v>0</v>
      </c>
      <c r="O22" s="13">
        <f>(H22*10)+I22</f>
        <v>10</v>
      </c>
      <c r="P22" s="13">
        <f>+J22</f>
        <v>0</v>
      </c>
      <c r="Q22" s="13">
        <f>K22*10+L22</f>
        <v>0</v>
      </c>
      <c r="R22" s="14" t="e">
        <v>#REF!</v>
      </c>
    </row>
    <row r="23" spans="1:19" hidden="1" x14ac:dyDescent="0.2">
      <c r="A23" s="14">
        <v>18</v>
      </c>
      <c r="B23" s="14" t="s">
        <v>195</v>
      </c>
      <c r="C23" s="13">
        <f>(C21-C22)/100000</f>
        <v>0</v>
      </c>
      <c r="D23" s="13"/>
      <c r="E23" s="13"/>
      <c r="F23" s="13"/>
      <c r="G23" s="13"/>
      <c r="H23" s="13"/>
      <c r="I23" s="13"/>
      <c r="J23" s="13"/>
      <c r="K23" s="13"/>
      <c r="L23" s="13" t="s">
        <v>14</v>
      </c>
      <c r="M23" s="13" t="str">
        <f>VLOOKUP(M22,$A$5:$B$104,2)</f>
        <v xml:space="preserve"> </v>
      </c>
      <c r="N23" s="13" t="str">
        <f>VLOOKUP(N22,$A$5:$B$104,2)</f>
        <v xml:space="preserve"> </v>
      </c>
      <c r="O23" s="13" t="str">
        <f>VLOOKUP(O22,$A$5:$B$104,2)</f>
        <v>ten</v>
      </c>
      <c r="P23" s="13" t="str">
        <f>VLOOKUP(P22,$A$5:$B$104,2)</f>
        <v xml:space="preserve"> </v>
      </c>
      <c r="Q23" s="13" t="str">
        <f>VLOOKUP(Q22,$A$5:$B$104,2)</f>
        <v xml:space="preserve"> </v>
      </c>
      <c r="R23" s="14" t="e">
        <v>#REF!</v>
      </c>
    </row>
    <row r="24" spans="1:19" hidden="1" x14ac:dyDescent="0.2">
      <c r="A24" s="14">
        <v>19</v>
      </c>
      <c r="B24" s="14" t="s">
        <v>196</v>
      </c>
      <c r="C24" s="13"/>
      <c r="D24" s="13"/>
      <c r="E24" s="13"/>
      <c r="F24" s="13"/>
      <c r="G24" s="13"/>
      <c r="H24" s="13"/>
      <c r="I24" s="13"/>
      <c r="J24" s="13"/>
      <c r="K24" s="13"/>
      <c r="L24" s="13"/>
      <c r="M24" s="13" t="str">
        <f>IF(M22&gt;=1,$B$4,$B$5)</f>
        <v xml:space="preserve"> </v>
      </c>
      <c r="N24" s="13" t="str">
        <f>IF(N22&gt;=1,$B$3,$B$5)</f>
        <v xml:space="preserve"> </v>
      </c>
      <c r="O24" s="13" t="str">
        <f>IF(O22&gt;=1,$B$1,$B$5)</f>
        <v xml:space="preserve"> thousand </v>
      </c>
      <c r="P24" s="13" t="str">
        <f>IF(P22&gt;=1,$B$2,$B$5)</f>
        <v xml:space="preserve"> </v>
      </c>
      <c r="Q24" s="13"/>
      <c r="R24" s="14" t="e">
        <v>#REF!</v>
      </c>
    </row>
    <row r="25" spans="1:19" ht="165.75" hidden="1" x14ac:dyDescent="0.25">
      <c r="A25" s="14">
        <v>20</v>
      </c>
      <c r="B25" s="14" t="s">
        <v>197</v>
      </c>
      <c r="C25" s="15" t="str">
        <f>TRIM(N21&amp;M25&amp;N25&amp;O25&amp;P25&amp;Q25&amp;P21)</f>
        <v>Rs ten thousand Only</v>
      </c>
      <c r="D25" s="13"/>
      <c r="E25" s="13"/>
      <c r="F25" s="13"/>
      <c r="G25" s="13"/>
      <c r="H25" s="13"/>
      <c r="I25" s="13"/>
      <c r="J25" s="13"/>
      <c r="K25" s="13"/>
      <c r="L25" s="13"/>
      <c r="M25" s="16" t="str">
        <f>M23&amp;L23&amp;M24</f>
        <v xml:space="preserve">   </v>
      </c>
      <c r="N25" s="16" t="str">
        <f>N23&amp;L23&amp;N24</f>
        <v xml:space="preserve">   </v>
      </c>
      <c r="O25" s="16" t="str">
        <f>O23&amp;L23&amp;O24</f>
        <v xml:space="preserve">ten  thousand </v>
      </c>
      <c r="P25" s="16" t="str">
        <f>P23&amp;L23&amp;P24</f>
        <v xml:space="preserve">   </v>
      </c>
      <c r="Q25" s="16" t="str">
        <f>Q23&amp;L23&amp;Q24</f>
        <v xml:space="preserve">  </v>
      </c>
      <c r="R25" s="14" t="e">
        <v>#REF!</v>
      </c>
    </row>
    <row r="26" spans="1:19" x14ac:dyDescent="0.2">
      <c r="A26" s="14">
        <v>21</v>
      </c>
      <c r="B26" s="14" t="s">
        <v>198</v>
      </c>
      <c r="C26" s="13">
        <f>+R26</f>
        <v>6</v>
      </c>
      <c r="D26" s="13"/>
      <c r="E26" s="13"/>
      <c r="F26" s="13"/>
      <c r="G26" s="13"/>
      <c r="H26" s="13" t="s">
        <v>168</v>
      </c>
      <c r="I26" s="13"/>
      <c r="J26" s="13"/>
      <c r="K26" s="13"/>
      <c r="L26" s="13"/>
      <c r="M26" s="13"/>
      <c r="N26" s="13" t="s">
        <v>169</v>
      </c>
      <c r="O26" s="13"/>
      <c r="P26" s="13" t="s">
        <v>170</v>
      </c>
      <c r="Q26" s="13"/>
      <c r="R26" s="14">
        <v>6</v>
      </c>
      <c r="S26" s="14" t="str">
        <f>+C30</f>
        <v>Rs six Only</v>
      </c>
    </row>
    <row r="27" spans="1:19" hidden="1" x14ac:dyDescent="0.2">
      <c r="A27" s="14">
        <v>22</v>
      </c>
      <c r="B27" s="14" t="s">
        <v>199</v>
      </c>
      <c r="C27" s="13">
        <f>MOD(C26,100000)</f>
        <v>6</v>
      </c>
      <c r="D27" s="13">
        <f>ROUNDDOWN((MOD(C28,10000))/1000,0)</f>
        <v>0</v>
      </c>
      <c r="E27" s="13">
        <f>ROUNDDOWN((MOD(C28,1000))/100,0)</f>
        <v>0</v>
      </c>
      <c r="F27" s="13">
        <f>ROUNDDOWN((MOD(C28,100))/10,0)</f>
        <v>0</v>
      </c>
      <c r="G27" s="13">
        <f>MOD(C28,10)</f>
        <v>0</v>
      </c>
      <c r="H27" s="13">
        <f>ROUNDDOWN((MOD(C26,100000))/10000,0)</f>
        <v>0</v>
      </c>
      <c r="I27" s="13">
        <f>ROUNDDOWN((MOD(C26,10000))/1000,0)</f>
        <v>0</v>
      </c>
      <c r="J27" s="13">
        <f>ROUNDDOWN((MOD(C26,1000))/100,0)</f>
        <v>0</v>
      </c>
      <c r="K27" s="13">
        <f>ROUNDDOWN((MOD(C26,100))/10,0)</f>
        <v>0</v>
      </c>
      <c r="L27" s="13">
        <f>MOD(C26,10)</f>
        <v>6</v>
      </c>
      <c r="M27" s="13">
        <f>(D27*10)+E27</f>
        <v>0</v>
      </c>
      <c r="N27" s="13">
        <f>(F27*10)+G27</f>
        <v>0</v>
      </c>
      <c r="O27" s="13">
        <f>(H27*10)+I27</f>
        <v>0</v>
      </c>
      <c r="P27" s="13">
        <f>+J27</f>
        <v>0</v>
      </c>
      <c r="Q27" s="13">
        <f>K27*10+L27</f>
        <v>6</v>
      </c>
      <c r="R27" s="14" t="e">
        <v>#REF!</v>
      </c>
    </row>
    <row r="28" spans="1:19" hidden="1" x14ac:dyDescent="0.2">
      <c r="A28" s="14">
        <v>23</v>
      </c>
      <c r="B28" s="14" t="s">
        <v>200</v>
      </c>
      <c r="C28" s="13">
        <f>(C26-C27)/100000</f>
        <v>0</v>
      </c>
      <c r="D28" s="13"/>
      <c r="E28" s="13"/>
      <c r="F28" s="13"/>
      <c r="G28" s="13"/>
      <c r="H28" s="13"/>
      <c r="I28" s="13"/>
      <c r="J28" s="13"/>
      <c r="K28" s="13"/>
      <c r="L28" s="13" t="s">
        <v>14</v>
      </c>
      <c r="M28" s="13" t="str">
        <f>VLOOKUP(M27,$A$5:$B$104,2)</f>
        <v xml:space="preserve"> </v>
      </c>
      <c r="N28" s="13" t="str">
        <f>VLOOKUP(N27,$A$5:$B$104,2)</f>
        <v xml:space="preserve"> </v>
      </c>
      <c r="O28" s="13" t="str">
        <f>VLOOKUP(O27,$A$5:$B$104,2)</f>
        <v xml:space="preserve"> </v>
      </c>
      <c r="P28" s="13" t="str">
        <f>VLOOKUP(P27,$A$5:$B$104,2)</f>
        <v xml:space="preserve"> </v>
      </c>
      <c r="Q28" s="13" t="str">
        <f>VLOOKUP(Q27,$A$5:$B$104,2)</f>
        <v>six</v>
      </c>
      <c r="R28" s="14" t="e">
        <v>#REF!</v>
      </c>
    </row>
    <row r="29" spans="1:19" hidden="1" x14ac:dyDescent="0.2">
      <c r="A29" s="14">
        <v>24</v>
      </c>
      <c r="B29" s="14" t="s">
        <v>201</v>
      </c>
      <c r="C29" s="13"/>
      <c r="D29" s="13"/>
      <c r="E29" s="13"/>
      <c r="F29" s="13"/>
      <c r="G29" s="13"/>
      <c r="H29" s="13"/>
      <c r="I29" s="13"/>
      <c r="J29" s="13"/>
      <c r="K29" s="13"/>
      <c r="L29" s="13"/>
      <c r="M29" s="13" t="str">
        <f>IF(M27&gt;=1,$B$4,$B$5)</f>
        <v xml:space="preserve"> </v>
      </c>
      <c r="N29" s="13" t="str">
        <f>IF(N27&gt;=1,$B$3,$B$5)</f>
        <v xml:space="preserve"> </v>
      </c>
      <c r="O29" s="13" t="str">
        <f>IF(O27&gt;=1,$B$1,$B$5)</f>
        <v xml:space="preserve"> </v>
      </c>
      <c r="P29" s="13" t="str">
        <f>IF(P27&gt;=1,$B$2,$B$5)</f>
        <v xml:space="preserve"> </v>
      </c>
      <c r="Q29" s="13"/>
      <c r="R29" s="14" t="e">
        <v>#REF!</v>
      </c>
    </row>
    <row r="30" spans="1:19" ht="15.75" hidden="1" x14ac:dyDescent="0.25">
      <c r="A30" s="14">
        <v>25</v>
      </c>
      <c r="B30" s="14" t="s">
        <v>202</v>
      </c>
      <c r="C30" s="15" t="str">
        <f>TRIM(N26&amp;M30&amp;N30&amp;O30&amp;P30&amp;Q30&amp;P26)</f>
        <v>Rs six Only</v>
      </c>
      <c r="D30" s="13"/>
      <c r="E30" s="13"/>
      <c r="F30" s="13"/>
      <c r="G30" s="13"/>
      <c r="H30" s="13"/>
      <c r="I30" s="13"/>
      <c r="J30" s="13"/>
      <c r="K30" s="13"/>
      <c r="L30" s="13"/>
      <c r="M30" s="16" t="str">
        <f>M28&amp;L28&amp;M29</f>
        <v xml:space="preserve">   </v>
      </c>
      <c r="N30" s="16" t="str">
        <f>N28&amp;L28&amp;N29</f>
        <v xml:space="preserve">   </v>
      </c>
      <c r="O30" s="16" t="str">
        <f>O28&amp;L28&amp;O29</f>
        <v xml:space="preserve">   </v>
      </c>
      <c r="P30" s="16" t="str">
        <f>P28&amp;L28&amp;P29</f>
        <v xml:space="preserve">   </v>
      </c>
      <c r="Q30" s="16" t="str">
        <f>Q28&amp;L28&amp;Q29</f>
        <v xml:space="preserve">six </v>
      </c>
      <c r="R30" s="14" t="e">
        <v>#REF!</v>
      </c>
    </row>
    <row r="31" spans="1:19" x14ac:dyDescent="0.2">
      <c r="A31" s="14">
        <v>26</v>
      </c>
      <c r="B31" s="14" t="s">
        <v>203</v>
      </c>
      <c r="C31" s="13">
        <f>+R31</f>
        <v>7</v>
      </c>
      <c r="D31" s="13"/>
      <c r="E31" s="13"/>
      <c r="F31" s="13"/>
      <c r="G31" s="13"/>
      <c r="H31" s="13" t="s">
        <v>168</v>
      </c>
      <c r="I31" s="13"/>
      <c r="J31" s="13"/>
      <c r="K31" s="13"/>
      <c r="L31" s="13"/>
      <c r="M31" s="13"/>
      <c r="N31" s="13" t="s">
        <v>169</v>
      </c>
      <c r="O31" s="13"/>
      <c r="P31" s="13" t="s">
        <v>170</v>
      </c>
      <c r="Q31" s="13"/>
      <c r="R31" s="14">
        <v>7</v>
      </c>
      <c r="S31" s="14" t="str">
        <f>+C35</f>
        <v>Rs seven Only</v>
      </c>
    </row>
    <row r="32" spans="1:19" hidden="1" x14ac:dyDescent="0.2">
      <c r="A32" s="14">
        <v>27</v>
      </c>
      <c r="B32" s="14" t="s">
        <v>204</v>
      </c>
      <c r="C32" s="13">
        <f>MOD(C31,100000)</f>
        <v>7</v>
      </c>
      <c r="D32" s="13">
        <f>ROUNDDOWN((MOD(C33,10000))/1000,0)</f>
        <v>0</v>
      </c>
      <c r="E32" s="13">
        <f>ROUNDDOWN((MOD(C33,1000))/100,0)</f>
        <v>0</v>
      </c>
      <c r="F32" s="13">
        <f>ROUNDDOWN((MOD(C33,100))/10,0)</f>
        <v>0</v>
      </c>
      <c r="G32" s="13">
        <f>MOD(C33,10)</f>
        <v>0</v>
      </c>
      <c r="H32" s="13">
        <f>ROUNDDOWN((MOD(C31,100000))/10000,0)</f>
        <v>0</v>
      </c>
      <c r="I32" s="13">
        <f>ROUNDDOWN((MOD(C31,10000))/1000,0)</f>
        <v>0</v>
      </c>
      <c r="J32" s="13">
        <f>ROUNDDOWN((MOD(C31,1000))/100,0)</f>
        <v>0</v>
      </c>
      <c r="K32" s="13">
        <f>ROUNDDOWN((MOD(C31,100))/10,0)</f>
        <v>0</v>
      </c>
      <c r="L32" s="13">
        <f>MOD(C31,10)</f>
        <v>7</v>
      </c>
      <c r="M32" s="13">
        <f>(D32*10)+E32</f>
        <v>0</v>
      </c>
      <c r="N32" s="13">
        <f>(F32*10)+G32</f>
        <v>0</v>
      </c>
      <c r="O32" s="13">
        <f>(H32*10)+I32</f>
        <v>0</v>
      </c>
      <c r="P32" s="13">
        <f>+J32</f>
        <v>0</v>
      </c>
      <c r="Q32" s="13">
        <f>K32*10+L32</f>
        <v>7</v>
      </c>
      <c r="R32" s="14" t="e">
        <v>#REF!</v>
      </c>
    </row>
    <row r="33" spans="1:19" hidden="1" x14ac:dyDescent="0.2">
      <c r="A33" s="14">
        <v>28</v>
      </c>
      <c r="B33" s="14" t="s">
        <v>205</v>
      </c>
      <c r="C33" s="13">
        <f>(C31-C32)/100000</f>
        <v>0</v>
      </c>
      <c r="D33" s="13"/>
      <c r="E33" s="13"/>
      <c r="F33" s="13"/>
      <c r="G33" s="13"/>
      <c r="H33" s="13"/>
      <c r="I33" s="13"/>
      <c r="J33" s="13"/>
      <c r="K33" s="13"/>
      <c r="L33" s="13" t="s">
        <v>14</v>
      </c>
      <c r="M33" s="13" t="str">
        <f>VLOOKUP(M32,$A$5:$B$104,2)</f>
        <v xml:space="preserve"> </v>
      </c>
      <c r="N33" s="13" t="str">
        <f>VLOOKUP(N32,$A$5:$B$104,2)</f>
        <v xml:space="preserve"> </v>
      </c>
      <c r="O33" s="13" t="str">
        <f>VLOOKUP(O32,$A$5:$B$104,2)</f>
        <v xml:space="preserve"> </v>
      </c>
      <c r="P33" s="13" t="str">
        <f>VLOOKUP(P32,$A$5:$B$104,2)</f>
        <v xml:space="preserve"> </v>
      </c>
      <c r="Q33" s="13" t="str">
        <f>VLOOKUP(Q32,$A$5:$B$104,2)</f>
        <v>seven</v>
      </c>
      <c r="R33" s="14" t="e">
        <v>#REF!</v>
      </c>
    </row>
    <row r="34" spans="1:19" hidden="1" x14ac:dyDescent="0.2">
      <c r="A34" s="14">
        <v>29</v>
      </c>
      <c r="B34" s="14" t="s">
        <v>206</v>
      </c>
      <c r="C34" s="13"/>
      <c r="D34" s="13"/>
      <c r="E34" s="13"/>
      <c r="F34" s="13"/>
      <c r="G34" s="13"/>
      <c r="H34" s="13"/>
      <c r="I34" s="13"/>
      <c r="J34" s="13"/>
      <c r="K34" s="13"/>
      <c r="L34" s="13"/>
      <c r="M34" s="13" t="str">
        <f>IF(M32&gt;=1,$B$4,$B$5)</f>
        <v xml:space="preserve"> </v>
      </c>
      <c r="N34" s="13" t="str">
        <f>IF(N32&gt;=1,$B$3,$B$5)</f>
        <v xml:space="preserve"> </v>
      </c>
      <c r="O34" s="13" t="str">
        <f>IF(O32&gt;=1,$B$1,$B$5)</f>
        <v xml:space="preserve"> </v>
      </c>
      <c r="P34" s="13" t="str">
        <f>IF(P32&gt;=1,$B$2,$B$5)</f>
        <v xml:space="preserve"> </v>
      </c>
      <c r="Q34" s="13"/>
      <c r="R34" s="14" t="e">
        <v>#REF!</v>
      </c>
    </row>
    <row r="35" spans="1:19" ht="15.75" hidden="1" x14ac:dyDescent="0.25">
      <c r="A35" s="14">
        <v>30</v>
      </c>
      <c r="B35" s="14" t="s">
        <v>207</v>
      </c>
      <c r="C35" s="15" t="str">
        <f>TRIM(N31&amp;M35&amp;N35&amp;O35&amp;P35&amp;Q35&amp;P31)</f>
        <v>Rs seven Only</v>
      </c>
      <c r="D35" s="13"/>
      <c r="E35" s="13"/>
      <c r="F35" s="13"/>
      <c r="G35" s="13"/>
      <c r="H35" s="13"/>
      <c r="I35" s="13"/>
      <c r="J35" s="13"/>
      <c r="K35" s="13"/>
      <c r="L35" s="13"/>
      <c r="M35" s="16" t="str">
        <f>M33&amp;L33&amp;M34</f>
        <v xml:space="preserve">   </v>
      </c>
      <c r="N35" s="16" t="str">
        <f>N33&amp;L33&amp;N34</f>
        <v xml:space="preserve">   </v>
      </c>
      <c r="O35" s="16" t="str">
        <f>O33&amp;L33&amp;O34</f>
        <v xml:space="preserve">   </v>
      </c>
      <c r="P35" s="16" t="str">
        <f>P33&amp;L33&amp;P34</f>
        <v xml:space="preserve">   </v>
      </c>
      <c r="Q35" s="16" t="str">
        <f>Q33&amp;L33&amp;Q34</f>
        <v xml:space="preserve">seven </v>
      </c>
      <c r="R35" s="14" t="e">
        <v>#REF!</v>
      </c>
    </row>
    <row r="36" spans="1:19" x14ac:dyDescent="0.2">
      <c r="A36" s="14">
        <v>31</v>
      </c>
      <c r="B36" s="14" t="s">
        <v>208</v>
      </c>
      <c r="C36" s="13">
        <f>+R36</f>
        <v>8</v>
      </c>
      <c r="D36" s="13"/>
      <c r="E36" s="13"/>
      <c r="F36" s="13"/>
      <c r="G36" s="13"/>
      <c r="H36" s="13" t="s">
        <v>168</v>
      </c>
      <c r="I36" s="13"/>
      <c r="J36" s="13"/>
      <c r="K36" s="13"/>
      <c r="L36" s="13"/>
      <c r="M36" s="13"/>
      <c r="N36" s="13" t="s">
        <v>169</v>
      </c>
      <c r="O36" s="13"/>
      <c r="P36" s="13" t="s">
        <v>170</v>
      </c>
      <c r="Q36" s="13"/>
      <c r="R36" s="14">
        <v>8</v>
      </c>
      <c r="S36" s="14" t="str">
        <f>+C40</f>
        <v>Rs eight Only</v>
      </c>
    </row>
    <row r="37" spans="1:19" hidden="1" x14ac:dyDescent="0.2">
      <c r="A37" s="14">
        <v>32</v>
      </c>
      <c r="B37" s="14" t="s">
        <v>209</v>
      </c>
      <c r="C37" s="13">
        <f>MOD(C36,100000)</f>
        <v>8</v>
      </c>
      <c r="D37" s="13">
        <f>ROUNDDOWN((MOD(C38,10000))/1000,0)</f>
        <v>0</v>
      </c>
      <c r="E37" s="13">
        <f>ROUNDDOWN((MOD(C38,1000))/100,0)</f>
        <v>0</v>
      </c>
      <c r="F37" s="13">
        <f>ROUNDDOWN((MOD(C38,100))/10,0)</f>
        <v>0</v>
      </c>
      <c r="G37" s="13">
        <f>MOD(C38,10)</f>
        <v>0</v>
      </c>
      <c r="H37" s="13">
        <f>ROUNDDOWN((MOD(C36,100000))/10000,0)</f>
        <v>0</v>
      </c>
      <c r="I37" s="13">
        <f>ROUNDDOWN((MOD(C36,10000))/1000,0)</f>
        <v>0</v>
      </c>
      <c r="J37" s="13">
        <f>ROUNDDOWN((MOD(C36,1000))/100,0)</f>
        <v>0</v>
      </c>
      <c r="K37" s="13">
        <f>ROUNDDOWN((MOD(C36,100))/10,0)</f>
        <v>0</v>
      </c>
      <c r="L37" s="13">
        <f>MOD(C36,10)</f>
        <v>8</v>
      </c>
      <c r="M37" s="13">
        <f>(D37*10)+E37</f>
        <v>0</v>
      </c>
      <c r="N37" s="13">
        <f>(F37*10)+G37</f>
        <v>0</v>
      </c>
      <c r="O37" s="13">
        <f>(H37*10)+I37</f>
        <v>0</v>
      </c>
      <c r="P37" s="13">
        <f>+J37</f>
        <v>0</v>
      </c>
      <c r="Q37" s="13">
        <f>K37*10+L37</f>
        <v>8</v>
      </c>
      <c r="R37" s="14" t="e">
        <v>#REF!</v>
      </c>
    </row>
    <row r="38" spans="1:19" hidden="1" x14ac:dyDescent="0.2">
      <c r="A38" s="14">
        <v>33</v>
      </c>
      <c r="B38" s="14" t="s">
        <v>210</v>
      </c>
      <c r="C38" s="13">
        <f>(C36-C37)/100000</f>
        <v>0</v>
      </c>
      <c r="D38" s="13"/>
      <c r="E38" s="13"/>
      <c r="F38" s="13"/>
      <c r="G38" s="13"/>
      <c r="H38" s="13"/>
      <c r="I38" s="13"/>
      <c r="J38" s="13"/>
      <c r="K38" s="13"/>
      <c r="L38" s="13" t="s">
        <v>14</v>
      </c>
      <c r="M38" s="13" t="str">
        <f>VLOOKUP(M37,$A$5:$B$104,2)</f>
        <v xml:space="preserve"> </v>
      </c>
      <c r="N38" s="13" t="str">
        <f>VLOOKUP(N37,$A$5:$B$104,2)</f>
        <v xml:space="preserve"> </v>
      </c>
      <c r="O38" s="13" t="str">
        <f>VLOOKUP(O37,$A$5:$B$104,2)</f>
        <v xml:space="preserve"> </v>
      </c>
      <c r="P38" s="13" t="str">
        <f>VLOOKUP(P37,$A$5:$B$104,2)</f>
        <v xml:space="preserve"> </v>
      </c>
      <c r="Q38" s="13" t="str">
        <f>VLOOKUP(Q37,$A$5:$B$104,2)</f>
        <v>eight</v>
      </c>
      <c r="R38" s="14" t="e">
        <v>#REF!</v>
      </c>
    </row>
    <row r="39" spans="1:19" hidden="1" x14ac:dyDescent="0.2">
      <c r="A39" s="14">
        <v>34</v>
      </c>
      <c r="B39" s="14" t="s">
        <v>211</v>
      </c>
      <c r="C39" s="13"/>
      <c r="D39" s="13"/>
      <c r="E39" s="13"/>
      <c r="F39" s="13"/>
      <c r="G39" s="13"/>
      <c r="H39" s="13"/>
      <c r="I39" s="13"/>
      <c r="J39" s="13"/>
      <c r="K39" s="13"/>
      <c r="L39" s="13"/>
      <c r="M39" s="13" t="str">
        <f>IF(M37&gt;=1,$B$4,$B$5)</f>
        <v xml:space="preserve"> </v>
      </c>
      <c r="N39" s="13" t="str">
        <f>IF(N37&gt;=1,$B$3,$B$5)</f>
        <v xml:space="preserve"> </v>
      </c>
      <c r="O39" s="13" t="str">
        <f>IF(O37&gt;=1,$B$1,$B$5)</f>
        <v xml:space="preserve"> </v>
      </c>
      <c r="P39" s="13" t="str">
        <f>IF(P37&gt;=1,$B$2,$B$5)</f>
        <v xml:space="preserve"> </v>
      </c>
      <c r="Q39" s="13"/>
      <c r="R39" s="14" t="e">
        <v>#REF!</v>
      </c>
    </row>
    <row r="40" spans="1:19" ht="15.75" hidden="1" x14ac:dyDescent="0.25">
      <c r="A40" s="14">
        <v>35</v>
      </c>
      <c r="B40" s="14" t="s">
        <v>212</v>
      </c>
      <c r="C40" s="15" t="str">
        <f>TRIM(N36&amp;M40&amp;N40&amp;O40&amp;P40&amp;Q40&amp;P36)</f>
        <v>Rs eight Only</v>
      </c>
      <c r="D40" s="13"/>
      <c r="E40" s="13"/>
      <c r="F40" s="13"/>
      <c r="G40" s="13"/>
      <c r="H40" s="13"/>
      <c r="I40" s="13"/>
      <c r="J40" s="13"/>
      <c r="K40" s="13"/>
      <c r="L40" s="13"/>
      <c r="M40" s="16" t="str">
        <f>M38&amp;L38&amp;M39</f>
        <v xml:space="preserve">   </v>
      </c>
      <c r="N40" s="16" t="str">
        <f>N38&amp;L38&amp;N39</f>
        <v xml:space="preserve">   </v>
      </c>
      <c r="O40" s="16" t="str">
        <f>O38&amp;L38&amp;O39</f>
        <v xml:space="preserve">   </v>
      </c>
      <c r="P40" s="16" t="str">
        <f>P38&amp;L38&amp;P39</f>
        <v xml:space="preserve">   </v>
      </c>
      <c r="Q40" s="16" t="str">
        <f>Q38&amp;L38&amp;Q39</f>
        <v xml:space="preserve">eight </v>
      </c>
      <c r="R40" s="14" t="e">
        <v>#REF!</v>
      </c>
    </row>
    <row r="41" spans="1:19" x14ac:dyDescent="0.2">
      <c r="A41" s="14">
        <v>36</v>
      </c>
      <c r="B41" s="14" t="s">
        <v>213</v>
      </c>
      <c r="C41" s="13">
        <f>+R41</f>
        <v>9</v>
      </c>
      <c r="D41" s="13"/>
      <c r="E41" s="13"/>
      <c r="F41" s="13"/>
      <c r="G41" s="13"/>
      <c r="H41" s="13" t="s">
        <v>168</v>
      </c>
      <c r="I41" s="13"/>
      <c r="J41" s="13"/>
      <c r="K41" s="13"/>
      <c r="L41" s="13"/>
      <c r="M41" s="13"/>
      <c r="N41" s="13" t="s">
        <v>169</v>
      </c>
      <c r="O41" s="13"/>
      <c r="P41" s="13" t="s">
        <v>170</v>
      </c>
      <c r="Q41" s="13"/>
      <c r="R41" s="14">
        <v>9</v>
      </c>
      <c r="S41" s="14" t="str">
        <f>+C45</f>
        <v>Rs nine Only</v>
      </c>
    </row>
    <row r="42" spans="1:19" hidden="1" x14ac:dyDescent="0.2">
      <c r="A42" s="14">
        <v>37</v>
      </c>
      <c r="B42" s="14" t="s">
        <v>214</v>
      </c>
      <c r="C42" s="13">
        <f>MOD(C41,100000)</f>
        <v>9</v>
      </c>
      <c r="D42" s="13">
        <f>ROUNDDOWN((MOD(C43,10000))/1000,0)</f>
        <v>0</v>
      </c>
      <c r="E42" s="13">
        <f>ROUNDDOWN((MOD(C43,1000))/100,0)</f>
        <v>0</v>
      </c>
      <c r="F42" s="13">
        <f>ROUNDDOWN((MOD(C43,100))/10,0)</f>
        <v>0</v>
      </c>
      <c r="G42" s="13">
        <f>MOD(C43,10)</f>
        <v>0</v>
      </c>
      <c r="H42" s="13">
        <f>ROUNDDOWN((MOD(C41,100000))/10000,0)</f>
        <v>0</v>
      </c>
      <c r="I42" s="13">
        <f>ROUNDDOWN((MOD(C41,10000))/1000,0)</f>
        <v>0</v>
      </c>
      <c r="J42" s="13">
        <f>ROUNDDOWN((MOD(C41,1000))/100,0)</f>
        <v>0</v>
      </c>
      <c r="K42" s="13">
        <f>ROUNDDOWN((MOD(C41,100))/10,0)</f>
        <v>0</v>
      </c>
      <c r="L42" s="13">
        <f>MOD(C41,10)</f>
        <v>9</v>
      </c>
      <c r="M42" s="13">
        <f>(D42*10)+E42</f>
        <v>0</v>
      </c>
      <c r="N42" s="13">
        <f>(F42*10)+G42</f>
        <v>0</v>
      </c>
      <c r="O42" s="13">
        <f>(H42*10)+I42</f>
        <v>0</v>
      </c>
      <c r="P42" s="13">
        <f>+J42</f>
        <v>0</v>
      </c>
      <c r="Q42" s="13">
        <f>K42*10+L42</f>
        <v>9</v>
      </c>
      <c r="R42" s="14" t="e">
        <v>#REF!</v>
      </c>
    </row>
    <row r="43" spans="1:19" hidden="1" x14ac:dyDescent="0.2">
      <c r="A43" s="14">
        <v>38</v>
      </c>
      <c r="B43" s="14" t="s">
        <v>215</v>
      </c>
      <c r="C43" s="13">
        <f>(C41-C42)/100000</f>
        <v>0</v>
      </c>
      <c r="D43" s="13"/>
      <c r="E43" s="13"/>
      <c r="F43" s="13"/>
      <c r="G43" s="13"/>
      <c r="H43" s="13"/>
      <c r="I43" s="13"/>
      <c r="J43" s="13"/>
      <c r="K43" s="13"/>
      <c r="L43" s="13" t="s">
        <v>14</v>
      </c>
      <c r="M43" s="13" t="str">
        <f>VLOOKUP(M42,$A$5:$B$104,2)</f>
        <v xml:space="preserve"> </v>
      </c>
      <c r="N43" s="13" t="str">
        <f>VLOOKUP(N42,$A$5:$B$104,2)</f>
        <v xml:space="preserve"> </v>
      </c>
      <c r="O43" s="13" t="str">
        <f>VLOOKUP(O42,$A$5:$B$104,2)</f>
        <v xml:space="preserve"> </v>
      </c>
      <c r="P43" s="13" t="str">
        <f>VLOOKUP(P42,$A$5:$B$104,2)</f>
        <v xml:space="preserve"> </v>
      </c>
      <c r="Q43" s="13" t="str">
        <f>VLOOKUP(Q42,$A$5:$B$104,2)</f>
        <v>nine</v>
      </c>
      <c r="R43" s="14" t="e">
        <v>#REF!</v>
      </c>
    </row>
    <row r="44" spans="1:19" hidden="1" x14ac:dyDescent="0.2">
      <c r="A44" s="14">
        <v>39</v>
      </c>
      <c r="B44" s="14" t="s">
        <v>216</v>
      </c>
      <c r="C44" s="13"/>
      <c r="D44" s="13"/>
      <c r="E44" s="13"/>
      <c r="F44" s="13"/>
      <c r="G44" s="13"/>
      <c r="H44" s="13"/>
      <c r="I44" s="13"/>
      <c r="J44" s="13"/>
      <c r="K44" s="13"/>
      <c r="L44" s="13"/>
      <c r="M44" s="13" t="str">
        <f>IF(M42&gt;=1,$B$4,$B$5)</f>
        <v xml:space="preserve"> </v>
      </c>
      <c r="N44" s="13" t="str">
        <f>IF(N42&gt;=1,$B$3,$B$5)</f>
        <v xml:space="preserve"> </v>
      </c>
      <c r="O44" s="13" t="str">
        <f>IF(O42&gt;=1,$B$1,$B$5)</f>
        <v xml:space="preserve"> </v>
      </c>
      <c r="P44" s="13" t="str">
        <f>IF(P42&gt;=1,$B$2,$B$5)</f>
        <v xml:space="preserve"> </v>
      </c>
      <c r="Q44" s="13"/>
      <c r="R44" s="14" t="e">
        <v>#REF!</v>
      </c>
    </row>
    <row r="45" spans="1:19" ht="15.75" hidden="1" x14ac:dyDescent="0.25">
      <c r="A45" s="14">
        <v>40</v>
      </c>
      <c r="B45" s="14" t="s">
        <v>217</v>
      </c>
      <c r="C45" s="15" t="str">
        <f>TRIM(N41&amp;M45&amp;N45&amp;O45&amp;P45&amp;Q45&amp;P41)</f>
        <v>Rs nine Only</v>
      </c>
      <c r="D45" s="13"/>
      <c r="E45" s="13"/>
      <c r="F45" s="13"/>
      <c r="G45" s="13"/>
      <c r="H45" s="13"/>
      <c r="I45" s="13"/>
      <c r="J45" s="13"/>
      <c r="K45" s="13"/>
      <c r="L45" s="13"/>
      <c r="M45" s="16" t="str">
        <f>M43&amp;L43&amp;M44</f>
        <v xml:space="preserve">   </v>
      </c>
      <c r="N45" s="16" t="str">
        <f>N43&amp;L43&amp;N44</f>
        <v xml:space="preserve">   </v>
      </c>
      <c r="O45" s="16" t="str">
        <f>O43&amp;L43&amp;O44</f>
        <v xml:space="preserve">   </v>
      </c>
      <c r="P45" s="16" t="str">
        <f>P43&amp;L43&amp;P44</f>
        <v xml:space="preserve">   </v>
      </c>
      <c r="Q45" s="16" t="str">
        <f>Q43&amp;L43&amp;Q44</f>
        <v xml:space="preserve">nine </v>
      </c>
      <c r="R45" s="14" t="e">
        <v>#REF!</v>
      </c>
    </row>
    <row r="46" spans="1:19" x14ac:dyDescent="0.2">
      <c r="A46" s="14">
        <v>41</v>
      </c>
      <c r="B46" s="14" t="s">
        <v>218</v>
      </c>
      <c r="C46" s="13">
        <f>+R46</f>
        <v>10</v>
      </c>
      <c r="D46" s="13"/>
      <c r="E46" s="13"/>
      <c r="F46" s="13"/>
      <c r="G46" s="13"/>
      <c r="H46" s="13" t="s">
        <v>168</v>
      </c>
      <c r="I46" s="13"/>
      <c r="J46" s="13"/>
      <c r="K46" s="13"/>
      <c r="L46" s="13"/>
      <c r="M46" s="13"/>
      <c r="N46" s="13" t="s">
        <v>169</v>
      </c>
      <c r="O46" s="13"/>
      <c r="P46" s="13" t="s">
        <v>170</v>
      </c>
      <c r="Q46" s="13"/>
      <c r="R46" s="14">
        <v>10</v>
      </c>
      <c r="S46" s="14" t="str">
        <f>+C50</f>
        <v>Rs ten Only</v>
      </c>
    </row>
    <row r="47" spans="1:19" hidden="1" x14ac:dyDescent="0.2">
      <c r="A47" s="14">
        <v>42</v>
      </c>
      <c r="B47" s="14" t="s">
        <v>219</v>
      </c>
      <c r="C47" s="13">
        <f>MOD(C46,100000)</f>
        <v>10</v>
      </c>
      <c r="D47" s="13">
        <f>ROUNDDOWN((MOD(C48,10000))/1000,0)</f>
        <v>0</v>
      </c>
      <c r="E47" s="13">
        <f>ROUNDDOWN((MOD(C48,1000))/100,0)</f>
        <v>0</v>
      </c>
      <c r="F47" s="13">
        <f>ROUNDDOWN((MOD(C48,100))/10,0)</f>
        <v>0</v>
      </c>
      <c r="G47" s="13">
        <f>MOD(C48,10)</f>
        <v>0</v>
      </c>
      <c r="H47" s="13">
        <f>ROUNDDOWN((MOD(C46,100000))/10000,0)</f>
        <v>0</v>
      </c>
      <c r="I47" s="13">
        <f>ROUNDDOWN((MOD(C46,10000))/1000,0)</f>
        <v>0</v>
      </c>
      <c r="J47" s="13">
        <f>ROUNDDOWN((MOD(C46,1000))/100,0)</f>
        <v>0</v>
      </c>
      <c r="K47" s="13">
        <f>ROUNDDOWN((MOD(C46,100))/10,0)</f>
        <v>1</v>
      </c>
      <c r="L47" s="13">
        <f>MOD(C46,10)</f>
        <v>0</v>
      </c>
      <c r="M47" s="13">
        <f>(D47*10)+E47</f>
        <v>0</v>
      </c>
      <c r="N47" s="13">
        <f>(F47*10)+G47</f>
        <v>0</v>
      </c>
      <c r="O47" s="13">
        <f>(H47*10)+I47</f>
        <v>0</v>
      </c>
      <c r="P47" s="13">
        <f>+J47</f>
        <v>0</v>
      </c>
      <c r="Q47" s="13">
        <f>K47*10+L47</f>
        <v>10</v>
      </c>
      <c r="R47" s="14" t="e">
        <v>#REF!</v>
      </c>
    </row>
    <row r="48" spans="1:19" hidden="1" x14ac:dyDescent="0.2">
      <c r="A48" s="14">
        <v>43</v>
      </c>
      <c r="B48" s="14" t="s">
        <v>220</v>
      </c>
      <c r="C48" s="13">
        <f>(C46-C47)/100000</f>
        <v>0</v>
      </c>
      <c r="D48" s="13"/>
      <c r="E48" s="13"/>
      <c r="F48" s="13"/>
      <c r="G48" s="13"/>
      <c r="H48" s="13"/>
      <c r="I48" s="13"/>
      <c r="J48" s="13"/>
      <c r="K48" s="13"/>
      <c r="L48" s="13" t="s">
        <v>14</v>
      </c>
      <c r="M48" s="13" t="str">
        <f>VLOOKUP(M47,$A$5:$B$104,2)</f>
        <v xml:space="preserve"> </v>
      </c>
      <c r="N48" s="13" t="str">
        <f>VLOOKUP(N47,$A$5:$B$104,2)</f>
        <v xml:space="preserve"> </v>
      </c>
      <c r="O48" s="13" t="str">
        <f>VLOOKUP(O47,$A$5:$B$104,2)</f>
        <v xml:space="preserve"> </v>
      </c>
      <c r="P48" s="13" t="str">
        <f>VLOOKUP(P47,$A$5:$B$104,2)</f>
        <v xml:space="preserve"> </v>
      </c>
      <c r="Q48" s="13" t="str">
        <f>VLOOKUP(Q47,$A$5:$B$104,2)</f>
        <v>ten</v>
      </c>
      <c r="R48" s="14" t="e">
        <v>#REF!</v>
      </c>
    </row>
    <row r="49" spans="1:19" hidden="1" x14ac:dyDescent="0.2">
      <c r="A49" s="14">
        <v>44</v>
      </c>
      <c r="B49" s="14" t="s">
        <v>221</v>
      </c>
      <c r="C49" s="13"/>
      <c r="D49" s="13"/>
      <c r="E49" s="13"/>
      <c r="F49" s="13"/>
      <c r="G49" s="13"/>
      <c r="H49" s="13"/>
      <c r="I49" s="13"/>
      <c r="J49" s="13"/>
      <c r="K49" s="13"/>
      <c r="L49" s="13"/>
      <c r="M49" s="13" t="str">
        <f>IF(M47&gt;=1,$B$4,$B$5)</f>
        <v xml:space="preserve"> </v>
      </c>
      <c r="N49" s="13" t="str">
        <f>IF(N47&gt;=1,$B$3,$B$5)</f>
        <v xml:space="preserve"> </v>
      </c>
      <c r="O49" s="13" t="str">
        <f>IF(O47&gt;=1,$B$1,$B$5)</f>
        <v xml:space="preserve"> </v>
      </c>
      <c r="P49" s="13" t="str">
        <f>IF(P47&gt;=1,$B$2,$B$5)</f>
        <v xml:space="preserve"> </v>
      </c>
      <c r="Q49" s="13"/>
      <c r="R49" s="14" t="e">
        <v>#REF!</v>
      </c>
    </row>
    <row r="50" spans="1:19" ht="15.75" hidden="1" x14ac:dyDescent="0.25">
      <c r="A50" s="14">
        <v>45</v>
      </c>
      <c r="B50" s="14" t="s">
        <v>222</v>
      </c>
      <c r="C50" s="15" t="str">
        <f>TRIM(N46&amp;M50&amp;N50&amp;O50&amp;P50&amp;Q50&amp;P46)</f>
        <v>Rs ten Only</v>
      </c>
      <c r="D50" s="13"/>
      <c r="E50" s="13"/>
      <c r="F50" s="13"/>
      <c r="G50" s="13"/>
      <c r="H50" s="13"/>
      <c r="I50" s="13"/>
      <c r="J50" s="13"/>
      <c r="K50" s="13"/>
      <c r="L50" s="13"/>
      <c r="M50" s="16" t="str">
        <f>M48&amp;L48&amp;M49</f>
        <v xml:space="preserve">   </v>
      </c>
      <c r="N50" s="16" t="str">
        <f>N48&amp;L48&amp;N49</f>
        <v xml:space="preserve">   </v>
      </c>
      <c r="O50" s="16" t="str">
        <f>O48&amp;L48&amp;O49</f>
        <v xml:space="preserve">   </v>
      </c>
      <c r="P50" s="16" t="str">
        <f>P48&amp;L48&amp;P49</f>
        <v xml:space="preserve">   </v>
      </c>
      <c r="Q50" s="16" t="str">
        <f>Q48&amp;L48&amp;Q49</f>
        <v xml:space="preserve">ten </v>
      </c>
      <c r="R50" s="14" t="e">
        <v>#REF!</v>
      </c>
    </row>
    <row r="51" spans="1:19" x14ac:dyDescent="0.2">
      <c r="A51" s="14">
        <v>46</v>
      </c>
      <c r="B51" s="14" t="s">
        <v>223</v>
      </c>
      <c r="C51" s="13">
        <f>+R51</f>
        <v>11</v>
      </c>
      <c r="D51" s="13"/>
      <c r="E51" s="13"/>
      <c r="F51" s="13"/>
      <c r="G51" s="13"/>
      <c r="H51" s="13" t="s">
        <v>168</v>
      </c>
      <c r="I51" s="13"/>
      <c r="J51" s="13"/>
      <c r="K51" s="13"/>
      <c r="L51" s="13"/>
      <c r="M51" s="13"/>
      <c r="N51" s="13" t="s">
        <v>169</v>
      </c>
      <c r="O51" s="13"/>
      <c r="P51" s="13" t="s">
        <v>170</v>
      </c>
      <c r="Q51" s="13"/>
      <c r="R51" s="14">
        <v>11</v>
      </c>
      <c r="S51" s="14" t="str">
        <f>+C55</f>
        <v>Rs eleven Only</v>
      </c>
    </row>
    <row r="52" spans="1:19" hidden="1" x14ac:dyDescent="0.2">
      <c r="A52" s="14">
        <v>47</v>
      </c>
      <c r="B52" s="14" t="s">
        <v>224</v>
      </c>
      <c r="C52" s="13">
        <f>MOD(C51,100000)</f>
        <v>11</v>
      </c>
      <c r="D52" s="13">
        <f>ROUNDDOWN((MOD(C53,10000))/1000,0)</f>
        <v>0</v>
      </c>
      <c r="E52" s="13">
        <f>ROUNDDOWN((MOD(C53,1000))/100,0)</f>
        <v>0</v>
      </c>
      <c r="F52" s="13">
        <f>ROUNDDOWN((MOD(C53,100))/10,0)</f>
        <v>0</v>
      </c>
      <c r="G52" s="13">
        <f>MOD(C53,10)</f>
        <v>0</v>
      </c>
      <c r="H52" s="13">
        <f>ROUNDDOWN((MOD(C51,100000))/10000,0)</f>
        <v>0</v>
      </c>
      <c r="I52" s="13">
        <f>ROUNDDOWN((MOD(C51,10000))/1000,0)</f>
        <v>0</v>
      </c>
      <c r="J52" s="13">
        <f>ROUNDDOWN((MOD(C51,1000))/100,0)</f>
        <v>0</v>
      </c>
      <c r="K52" s="13">
        <f>ROUNDDOWN((MOD(C51,100))/10,0)</f>
        <v>1</v>
      </c>
      <c r="L52" s="13">
        <f>MOD(C51,10)</f>
        <v>1</v>
      </c>
      <c r="M52" s="13">
        <f>(D52*10)+E52</f>
        <v>0</v>
      </c>
      <c r="N52" s="13">
        <f>(F52*10)+G52</f>
        <v>0</v>
      </c>
      <c r="O52" s="13">
        <f>(H52*10)+I52</f>
        <v>0</v>
      </c>
      <c r="P52" s="13">
        <f>+J52</f>
        <v>0</v>
      </c>
      <c r="Q52" s="13">
        <f>K52*10+L52</f>
        <v>11</v>
      </c>
      <c r="R52" s="14" t="e">
        <v>#REF!</v>
      </c>
    </row>
    <row r="53" spans="1:19" hidden="1" x14ac:dyDescent="0.2">
      <c r="A53" s="14">
        <v>48</v>
      </c>
      <c r="B53" s="14" t="s">
        <v>225</v>
      </c>
      <c r="C53" s="13">
        <f>(C51-C52)/100000</f>
        <v>0</v>
      </c>
      <c r="D53" s="13"/>
      <c r="E53" s="13"/>
      <c r="F53" s="13"/>
      <c r="G53" s="13"/>
      <c r="H53" s="13"/>
      <c r="I53" s="13"/>
      <c r="J53" s="13"/>
      <c r="K53" s="13"/>
      <c r="L53" s="13" t="s">
        <v>14</v>
      </c>
      <c r="M53" s="13" t="str">
        <f>VLOOKUP(M52,$A$5:$B$104,2)</f>
        <v xml:space="preserve"> </v>
      </c>
      <c r="N53" s="13" t="str">
        <f>VLOOKUP(N52,$A$5:$B$104,2)</f>
        <v xml:space="preserve"> </v>
      </c>
      <c r="O53" s="13" t="str">
        <f>VLOOKUP(O52,$A$5:$B$104,2)</f>
        <v xml:space="preserve"> </v>
      </c>
      <c r="P53" s="13" t="str">
        <f>VLOOKUP(P52,$A$5:$B$104,2)</f>
        <v xml:space="preserve"> </v>
      </c>
      <c r="Q53" s="13" t="str">
        <f>VLOOKUP(Q52,$A$5:$B$104,2)</f>
        <v>eleven</v>
      </c>
      <c r="R53" s="14" t="e">
        <v>#REF!</v>
      </c>
    </row>
    <row r="54" spans="1:19" hidden="1" x14ac:dyDescent="0.2">
      <c r="A54" s="14">
        <v>49</v>
      </c>
      <c r="B54" s="14" t="s">
        <v>226</v>
      </c>
      <c r="C54" s="13"/>
      <c r="D54" s="13"/>
      <c r="E54" s="13"/>
      <c r="F54" s="13"/>
      <c r="G54" s="13"/>
      <c r="H54" s="13"/>
      <c r="I54" s="13"/>
      <c r="J54" s="13"/>
      <c r="K54" s="13"/>
      <c r="L54" s="13"/>
      <c r="M54" s="13" t="str">
        <f>IF(M52&gt;=1,$B$4,$B$5)</f>
        <v xml:space="preserve"> </v>
      </c>
      <c r="N54" s="13" t="str">
        <f>IF(N52&gt;=1,$B$3,$B$5)</f>
        <v xml:space="preserve"> </v>
      </c>
      <c r="O54" s="13" t="str">
        <f>IF(O52&gt;=1,$B$1,$B$5)</f>
        <v xml:space="preserve"> </v>
      </c>
      <c r="P54" s="13" t="str">
        <f>IF(P52&gt;=1,$B$2,$B$5)</f>
        <v xml:space="preserve"> </v>
      </c>
      <c r="Q54" s="13"/>
      <c r="R54" s="14" t="e">
        <v>#REF!</v>
      </c>
    </row>
    <row r="55" spans="1:19" ht="15.75" hidden="1" x14ac:dyDescent="0.25">
      <c r="A55" s="14">
        <v>50</v>
      </c>
      <c r="B55" s="14" t="s">
        <v>227</v>
      </c>
      <c r="C55" s="15" t="str">
        <f>TRIM(N51&amp;M55&amp;N55&amp;O55&amp;P55&amp;Q55&amp;P51)</f>
        <v>Rs eleven Only</v>
      </c>
      <c r="D55" s="13"/>
      <c r="E55" s="13"/>
      <c r="F55" s="13"/>
      <c r="G55" s="13"/>
      <c r="H55" s="13"/>
      <c r="I55" s="13"/>
      <c r="J55" s="13"/>
      <c r="K55" s="13"/>
      <c r="L55" s="13"/>
      <c r="M55" s="16" t="str">
        <f>M53&amp;L53&amp;M54</f>
        <v xml:space="preserve">   </v>
      </c>
      <c r="N55" s="16" t="str">
        <f>N53&amp;L53&amp;N54</f>
        <v xml:space="preserve">   </v>
      </c>
      <c r="O55" s="16" t="str">
        <f>O53&amp;L53&amp;O54</f>
        <v xml:space="preserve">   </v>
      </c>
      <c r="P55" s="16" t="str">
        <f>P53&amp;L53&amp;P54</f>
        <v xml:space="preserve">   </v>
      </c>
      <c r="Q55" s="16" t="str">
        <f>Q53&amp;L53&amp;Q54</f>
        <v xml:space="preserve">eleven </v>
      </c>
      <c r="R55" s="14" t="e">
        <v>#REF!</v>
      </c>
    </row>
    <row r="56" spans="1:19" x14ac:dyDescent="0.2">
      <c r="A56" s="14">
        <v>51</v>
      </c>
      <c r="B56" s="14" t="s">
        <v>228</v>
      </c>
      <c r="C56" s="13">
        <f>+R56</f>
        <v>12</v>
      </c>
      <c r="D56" s="13"/>
      <c r="E56" s="13"/>
      <c r="F56" s="13"/>
      <c r="G56" s="13"/>
      <c r="H56" s="13" t="s">
        <v>168</v>
      </c>
      <c r="I56" s="13"/>
      <c r="J56" s="13"/>
      <c r="K56" s="13"/>
      <c r="L56" s="13"/>
      <c r="M56" s="13"/>
      <c r="N56" s="13" t="s">
        <v>169</v>
      </c>
      <c r="O56" s="13"/>
      <c r="P56" s="13" t="s">
        <v>170</v>
      </c>
      <c r="Q56" s="13"/>
      <c r="R56" s="14">
        <v>12</v>
      </c>
      <c r="S56" s="14" t="str">
        <f>+C60</f>
        <v>Rs twelve Only</v>
      </c>
    </row>
    <row r="57" spans="1:19" hidden="1" x14ac:dyDescent="0.2">
      <c r="A57" s="14">
        <v>52</v>
      </c>
      <c r="B57" s="14" t="s">
        <v>229</v>
      </c>
      <c r="C57" s="13">
        <f>MOD(C56,100000)</f>
        <v>12</v>
      </c>
      <c r="D57" s="13">
        <f>ROUNDDOWN((MOD(C58,10000))/1000,0)</f>
        <v>0</v>
      </c>
      <c r="E57" s="13">
        <f>ROUNDDOWN((MOD(C58,1000))/100,0)</f>
        <v>0</v>
      </c>
      <c r="F57" s="13">
        <f>ROUNDDOWN((MOD(C58,100))/10,0)</f>
        <v>0</v>
      </c>
      <c r="G57" s="13">
        <f>MOD(C58,10)</f>
        <v>0</v>
      </c>
      <c r="H57" s="13">
        <f>ROUNDDOWN((MOD(C56,100000))/10000,0)</f>
        <v>0</v>
      </c>
      <c r="I57" s="13">
        <f>ROUNDDOWN((MOD(C56,10000))/1000,0)</f>
        <v>0</v>
      </c>
      <c r="J57" s="13">
        <f>ROUNDDOWN((MOD(C56,1000))/100,0)</f>
        <v>0</v>
      </c>
      <c r="K57" s="13">
        <f>ROUNDDOWN((MOD(C56,100))/10,0)</f>
        <v>1</v>
      </c>
      <c r="L57" s="13">
        <f>MOD(C56,10)</f>
        <v>2</v>
      </c>
      <c r="M57" s="13">
        <f>(D57*10)+E57</f>
        <v>0</v>
      </c>
      <c r="N57" s="13">
        <f>(F57*10)+G57</f>
        <v>0</v>
      </c>
      <c r="O57" s="13">
        <f>(H57*10)+I57</f>
        <v>0</v>
      </c>
      <c r="P57" s="13">
        <f>+J57</f>
        <v>0</v>
      </c>
      <c r="Q57" s="13">
        <f>K57*10+L57</f>
        <v>12</v>
      </c>
      <c r="R57" s="14" t="e">
        <v>#REF!</v>
      </c>
    </row>
    <row r="58" spans="1:19" hidden="1" x14ac:dyDescent="0.2">
      <c r="A58" s="14">
        <v>53</v>
      </c>
      <c r="B58" s="14" t="s">
        <v>230</v>
      </c>
      <c r="C58" s="13">
        <f>(C56-C57)/100000</f>
        <v>0</v>
      </c>
      <c r="D58" s="13"/>
      <c r="E58" s="13"/>
      <c r="F58" s="13"/>
      <c r="G58" s="13"/>
      <c r="H58" s="13"/>
      <c r="I58" s="13"/>
      <c r="J58" s="13"/>
      <c r="K58" s="13"/>
      <c r="L58" s="13" t="s">
        <v>14</v>
      </c>
      <c r="M58" s="13" t="str">
        <f>VLOOKUP(M57,$A$5:$B$104,2)</f>
        <v xml:space="preserve"> </v>
      </c>
      <c r="N58" s="13" t="str">
        <f>VLOOKUP(N57,$A$5:$B$104,2)</f>
        <v xml:space="preserve"> </v>
      </c>
      <c r="O58" s="13" t="str">
        <f>VLOOKUP(O57,$A$5:$B$104,2)</f>
        <v xml:space="preserve"> </v>
      </c>
      <c r="P58" s="13" t="str">
        <f>VLOOKUP(P57,$A$5:$B$104,2)</f>
        <v xml:space="preserve"> </v>
      </c>
      <c r="Q58" s="13" t="str">
        <f>VLOOKUP(Q57,$A$5:$B$104,2)</f>
        <v>twelve</v>
      </c>
      <c r="R58" s="14" t="e">
        <v>#REF!</v>
      </c>
    </row>
    <row r="59" spans="1:19" hidden="1" x14ac:dyDescent="0.2">
      <c r="A59" s="14">
        <v>54</v>
      </c>
      <c r="B59" s="14" t="s">
        <v>231</v>
      </c>
      <c r="C59" s="13"/>
      <c r="D59" s="13"/>
      <c r="E59" s="13"/>
      <c r="F59" s="13"/>
      <c r="G59" s="13"/>
      <c r="H59" s="13"/>
      <c r="I59" s="13"/>
      <c r="J59" s="13"/>
      <c r="K59" s="13"/>
      <c r="L59" s="13"/>
      <c r="M59" s="13" t="str">
        <f>IF(M57&gt;=1,$B$4,$B$5)</f>
        <v xml:space="preserve"> </v>
      </c>
      <c r="N59" s="13" t="str">
        <f>IF(N57&gt;=1,$B$3,$B$5)</f>
        <v xml:space="preserve"> </v>
      </c>
      <c r="O59" s="13" t="str">
        <f>IF(O57&gt;=1,$B$1,$B$5)</f>
        <v xml:space="preserve"> </v>
      </c>
      <c r="P59" s="13" t="str">
        <f>IF(P57&gt;=1,$B$2,$B$5)</f>
        <v xml:space="preserve"> </v>
      </c>
      <c r="Q59" s="13"/>
      <c r="R59" s="14" t="e">
        <v>#REF!</v>
      </c>
    </row>
    <row r="60" spans="1:19" ht="15.75" hidden="1" x14ac:dyDescent="0.25">
      <c r="A60" s="14">
        <v>55</v>
      </c>
      <c r="B60" s="14" t="s">
        <v>232</v>
      </c>
      <c r="C60" s="15" t="str">
        <f>TRIM(N56&amp;M60&amp;N60&amp;O60&amp;P60&amp;Q60&amp;P56)</f>
        <v>Rs twelve Only</v>
      </c>
      <c r="D60" s="13"/>
      <c r="E60" s="13"/>
      <c r="F60" s="13"/>
      <c r="G60" s="13"/>
      <c r="H60" s="13"/>
      <c r="I60" s="13"/>
      <c r="J60" s="13"/>
      <c r="K60" s="13"/>
      <c r="L60" s="13"/>
      <c r="M60" s="16" t="str">
        <f>M58&amp;L58&amp;M59</f>
        <v xml:space="preserve">   </v>
      </c>
      <c r="N60" s="16" t="str">
        <f>N58&amp;L58&amp;N59</f>
        <v xml:space="preserve">   </v>
      </c>
      <c r="O60" s="16" t="str">
        <f>O58&amp;L58&amp;O59</f>
        <v xml:space="preserve">   </v>
      </c>
      <c r="P60" s="16" t="str">
        <f>P58&amp;L58&amp;P59</f>
        <v xml:space="preserve">   </v>
      </c>
      <c r="Q60" s="16" t="str">
        <f>Q58&amp;L58&amp;Q59</f>
        <v xml:space="preserve">twelve </v>
      </c>
      <c r="R60" s="14" t="e">
        <v>#REF!</v>
      </c>
    </row>
    <row r="61" spans="1:19" x14ac:dyDescent="0.2">
      <c r="A61" s="14">
        <v>56</v>
      </c>
      <c r="B61" s="14" t="s">
        <v>233</v>
      </c>
      <c r="C61" s="13">
        <f>+R61</f>
        <v>13</v>
      </c>
      <c r="D61" s="13"/>
      <c r="E61" s="13"/>
      <c r="F61" s="13"/>
      <c r="G61" s="13"/>
      <c r="H61" s="13" t="s">
        <v>168</v>
      </c>
      <c r="I61" s="13"/>
      <c r="J61" s="13"/>
      <c r="K61" s="13"/>
      <c r="L61" s="13"/>
      <c r="M61" s="13"/>
      <c r="N61" s="13" t="s">
        <v>169</v>
      </c>
      <c r="O61" s="13"/>
      <c r="P61" s="13" t="s">
        <v>170</v>
      </c>
      <c r="Q61" s="13"/>
      <c r="R61" s="14">
        <v>13</v>
      </c>
      <c r="S61" s="14" t="str">
        <f>+C65</f>
        <v>Rs thirteen Only</v>
      </c>
    </row>
    <row r="62" spans="1:19" hidden="1" x14ac:dyDescent="0.2">
      <c r="A62" s="14">
        <v>57</v>
      </c>
      <c r="B62" s="14" t="s">
        <v>234</v>
      </c>
      <c r="C62" s="13">
        <f>MOD(C61,100000)</f>
        <v>13</v>
      </c>
      <c r="D62" s="13">
        <f>ROUNDDOWN((MOD(C63,10000))/1000,0)</f>
        <v>0</v>
      </c>
      <c r="E62" s="13">
        <f>ROUNDDOWN((MOD(C63,1000))/100,0)</f>
        <v>0</v>
      </c>
      <c r="F62" s="13">
        <f>ROUNDDOWN((MOD(C63,100))/10,0)</f>
        <v>0</v>
      </c>
      <c r="G62" s="13">
        <f>MOD(C63,10)</f>
        <v>0</v>
      </c>
      <c r="H62" s="13">
        <f>ROUNDDOWN((MOD(C61,100000))/10000,0)</f>
        <v>0</v>
      </c>
      <c r="I62" s="13">
        <f>ROUNDDOWN((MOD(C61,10000))/1000,0)</f>
        <v>0</v>
      </c>
      <c r="J62" s="13">
        <f>ROUNDDOWN((MOD(C61,1000))/100,0)</f>
        <v>0</v>
      </c>
      <c r="K62" s="13">
        <f>ROUNDDOWN((MOD(C61,100))/10,0)</f>
        <v>1</v>
      </c>
      <c r="L62" s="13">
        <f>MOD(C61,10)</f>
        <v>3</v>
      </c>
      <c r="M62" s="13">
        <f>(D62*10)+E62</f>
        <v>0</v>
      </c>
      <c r="N62" s="13">
        <f>(F62*10)+G62</f>
        <v>0</v>
      </c>
      <c r="O62" s="13">
        <f>(H62*10)+I62</f>
        <v>0</v>
      </c>
      <c r="P62" s="13">
        <f>+J62</f>
        <v>0</v>
      </c>
      <c r="Q62" s="13">
        <f>K62*10+L62</f>
        <v>13</v>
      </c>
      <c r="R62" s="14" t="e">
        <v>#REF!</v>
      </c>
    </row>
    <row r="63" spans="1:19" hidden="1" x14ac:dyDescent="0.2">
      <c r="A63" s="14">
        <v>58</v>
      </c>
      <c r="B63" s="14" t="s">
        <v>235</v>
      </c>
      <c r="C63" s="13">
        <f>(C61-C62)/100000</f>
        <v>0</v>
      </c>
      <c r="D63" s="13"/>
      <c r="E63" s="13"/>
      <c r="F63" s="13"/>
      <c r="G63" s="13"/>
      <c r="H63" s="13"/>
      <c r="I63" s="13"/>
      <c r="J63" s="13"/>
      <c r="K63" s="13"/>
      <c r="L63" s="13" t="s">
        <v>14</v>
      </c>
      <c r="M63" s="13" t="str">
        <f>VLOOKUP(M62,$A$5:$B$104,2)</f>
        <v xml:space="preserve"> </v>
      </c>
      <c r="N63" s="13" t="str">
        <f>VLOOKUP(N62,$A$5:$B$104,2)</f>
        <v xml:space="preserve"> </v>
      </c>
      <c r="O63" s="13" t="str">
        <f>VLOOKUP(O62,$A$5:$B$104,2)</f>
        <v xml:space="preserve"> </v>
      </c>
      <c r="P63" s="13" t="str">
        <f>VLOOKUP(P62,$A$5:$B$104,2)</f>
        <v xml:space="preserve"> </v>
      </c>
      <c r="Q63" s="13" t="str">
        <f>VLOOKUP(Q62,$A$5:$B$104,2)</f>
        <v>thirteen</v>
      </c>
      <c r="R63" s="14" t="e">
        <v>#REF!</v>
      </c>
    </row>
    <row r="64" spans="1:19" hidden="1" x14ac:dyDescent="0.2">
      <c r="A64" s="14">
        <v>59</v>
      </c>
      <c r="B64" s="14" t="s">
        <v>236</v>
      </c>
      <c r="C64" s="13"/>
      <c r="D64" s="13"/>
      <c r="E64" s="13"/>
      <c r="F64" s="13"/>
      <c r="G64" s="13"/>
      <c r="H64" s="13"/>
      <c r="I64" s="13"/>
      <c r="J64" s="13"/>
      <c r="K64" s="13"/>
      <c r="L64" s="13"/>
      <c r="M64" s="13" t="str">
        <f>IF(M62&gt;=1,$B$4,$B$5)</f>
        <v xml:space="preserve"> </v>
      </c>
      <c r="N64" s="13" t="str">
        <f>IF(N62&gt;=1,$B$3,$B$5)</f>
        <v xml:space="preserve"> </v>
      </c>
      <c r="O64" s="13" t="str">
        <f>IF(O62&gt;=1,$B$1,$B$5)</f>
        <v xml:space="preserve"> </v>
      </c>
      <c r="P64" s="13" t="str">
        <f>IF(P62&gt;=1,$B$2,$B$5)</f>
        <v xml:space="preserve"> </v>
      </c>
      <c r="Q64" s="13"/>
      <c r="R64" s="14" t="e">
        <v>#REF!</v>
      </c>
    </row>
    <row r="65" spans="1:19" ht="15.75" hidden="1" x14ac:dyDescent="0.25">
      <c r="A65" s="14">
        <v>60</v>
      </c>
      <c r="B65" s="14" t="s">
        <v>237</v>
      </c>
      <c r="C65" s="15" t="str">
        <f>TRIM(N61&amp;M65&amp;N65&amp;O65&amp;P65&amp;Q65&amp;P61)</f>
        <v>Rs thirteen Only</v>
      </c>
      <c r="D65" s="13"/>
      <c r="E65" s="13"/>
      <c r="F65" s="13"/>
      <c r="G65" s="13"/>
      <c r="H65" s="13"/>
      <c r="I65" s="13"/>
      <c r="J65" s="13"/>
      <c r="K65" s="13"/>
      <c r="L65" s="13"/>
      <c r="M65" s="16" t="str">
        <f>M63&amp;L63&amp;M64</f>
        <v xml:space="preserve">   </v>
      </c>
      <c r="N65" s="16" t="str">
        <f>N63&amp;L63&amp;N64</f>
        <v xml:space="preserve">   </v>
      </c>
      <c r="O65" s="16" t="str">
        <f>O63&amp;L63&amp;O64</f>
        <v xml:space="preserve">   </v>
      </c>
      <c r="P65" s="16" t="str">
        <f>P63&amp;L63&amp;P64</f>
        <v xml:space="preserve">   </v>
      </c>
      <c r="Q65" s="16" t="str">
        <f>Q63&amp;L63&amp;Q64</f>
        <v xml:space="preserve">thirteen </v>
      </c>
      <c r="R65" s="14" t="e">
        <v>#REF!</v>
      </c>
    </row>
    <row r="66" spans="1:19" x14ac:dyDescent="0.2">
      <c r="A66" s="14">
        <v>61</v>
      </c>
      <c r="B66" s="14" t="s">
        <v>238</v>
      </c>
      <c r="C66" s="13">
        <f>+R66</f>
        <v>14</v>
      </c>
      <c r="D66" s="13"/>
      <c r="E66" s="13"/>
      <c r="F66" s="13"/>
      <c r="G66" s="13"/>
      <c r="H66" s="13" t="s">
        <v>168</v>
      </c>
      <c r="I66" s="13"/>
      <c r="J66" s="13"/>
      <c r="K66" s="13"/>
      <c r="L66" s="13"/>
      <c r="M66" s="13"/>
      <c r="N66" s="13" t="s">
        <v>169</v>
      </c>
      <c r="O66" s="13"/>
      <c r="P66" s="13" t="s">
        <v>170</v>
      </c>
      <c r="Q66" s="13"/>
      <c r="R66" s="14">
        <v>14</v>
      </c>
      <c r="S66" s="14" t="str">
        <f>+C70</f>
        <v>Rs fourteen Only</v>
      </c>
    </row>
    <row r="67" spans="1:19" hidden="1" x14ac:dyDescent="0.2">
      <c r="A67" s="14">
        <v>62</v>
      </c>
      <c r="B67" s="14" t="s">
        <v>239</v>
      </c>
      <c r="C67" s="13">
        <f>MOD(C66,100000)</f>
        <v>14</v>
      </c>
      <c r="D67" s="13">
        <f>ROUNDDOWN((MOD(C68,10000))/1000,0)</f>
        <v>0</v>
      </c>
      <c r="E67" s="13">
        <f>ROUNDDOWN((MOD(C68,1000))/100,0)</f>
        <v>0</v>
      </c>
      <c r="F67" s="13">
        <f>ROUNDDOWN((MOD(C68,100))/10,0)</f>
        <v>0</v>
      </c>
      <c r="G67" s="13">
        <f>MOD(C68,10)</f>
        <v>0</v>
      </c>
      <c r="H67" s="13">
        <f>ROUNDDOWN((MOD(C66,100000))/10000,0)</f>
        <v>0</v>
      </c>
      <c r="I67" s="13">
        <f>ROUNDDOWN((MOD(C66,10000))/1000,0)</f>
        <v>0</v>
      </c>
      <c r="J67" s="13">
        <f>ROUNDDOWN((MOD(C66,1000))/100,0)</f>
        <v>0</v>
      </c>
      <c r="K67" s="13">
        <f>ROUNDDOWN((MOD(C66,100))/10,0)</f>
        <v>1</v>
      </c>
      <c r="L67" s="13">
        <f>MOD(C66,10)</f>
        <v>4</v>
      </c>
      <c r="M67" s="13">
        <f>(D67*10)+E67</f>
        <v>0</v>
      </c>
      <c r="N67" s="13">
        <f>(F67*10)+G67</f>
        <v>0</v>
      </c>
      <c r="O67" s="13">
        <f>(H67*10)+I67</f>
        <v>0</v>
      </c>
      <c r="P67" s="13">
        <f>+J67</f>
        <v>0</v>
      </c>
      <c r="Q67" s="13">
        <f>K67*10+L67</f>
        <v>14</v>
      </c>
      <c r="R67" s="14" t="e">
        <v>#REF!</v>
      </c>
    </row>
    <row r="68" spans="1:19" hidden="1" x14ac:dyDescent="0.2">
      <c r="A68" s="14">
        <v>63</v>
      </c>
      <c r="B68" s="14" t="s">
        <v>240</v>
      </c>
      <c r="C68" s="13">
        <f>(C66-C67)/100000</f>
        <v>0</v>
      </c>
      <c r="D68" s="13"/>
      <c r="E68" s="13"/>
      <c r="F68" s="13"/>
      <c r="G68" s="13"/>
      <c r="H68" s="13"/>
      <c r="I68" s="13"/>
      <c r="J68" s="13"/>
      <c r="K68" s="13"/>
      <c r="L68" s="13" t="s">
        <v>14</v>
      </c>
      <c r="M68" s="13" t="str">
        <f>VLOOKUP(M67,$A$5:$B$104,2)</f>
        <v xml:space="preserve"> </v>
      </c>
      <c r="N68" s="13" t="str">
        <f>VLOOKUP(N67,$A$5:$B$104,2)</f>
        <v xml:space="preserve"> </v>
      </c>
      <c r="O68" s="13" t="str">
        <f>VLOOKUP(O67,$A$5:$B$104,2)</f>
        <v xml:space="preserve"> </v>
      </c>
      <c r="P68" s="13" t="str">
        <f>VLOOKUP(P67,$A$5:$B$104,2)</f>
        <v xml:space="preserve"> </v>
      </c>
      <c r="Q68" s="13" t="str">
        <f>VLOOKUP(Q67,$A$5:$B$104,2)</f>
        <v>fourteen</v>
      </c>
      <c r="R68" s="14" t="e">
        <v>#REF!</v>
      </c>
    </row>
    <row r="69" spans="1:19" hidden="1" x14ac:dyDescent="0.2">
      <c r="A69" s="14">
        <v>64</v>
      </c>
      <c r="B69" s="14" t="s">
        <v>241</v>
      </c>
      <c r="C69" s="13"/>
      <c r="D69" s="13"/>
      <c r="E69" s="13"/>
      <c r="F69" s="13"/>
      <c r="G69" s="13"/>
      <c r="H69" s="13"/>
      <c r="I69" s="13"/>
      <c r="J69" s="13"/>
      <c r="K69" s="13"/>
      <c r="L69" s="13"/>
      <c r="M69" s="13" t="str">
        <f>IF(M67&gt;=1,$B$4,$B$5)</f>
        <v xml:space="preserve"> </v>
      </c>
      <c r="N69" s="13" t="str">
        <f>IF(N67&gt;=1,$B$3,$B$5)</f>
        <v xml:space="preserve"> </v>
      </c>
      <c r="O69" s="13" t="str">
        <f>IF(O67&gt;=1,$B$1,$B$5)</f>
        <v xml:space="preserve"> </v>
      </c>
      <c r="P69" s="13" t="str">
        <f>IF(P67&gt;=1,$B$2,$B$5)</f>
        <v xml:space="preserve"> </v>
      </c>
      <c r="Q69" s="13"/>
      <c r="R69" s="14" t="e">
        <v>#REF!</v>
      </c>
    </row>
    <row r="70" spans="1:19" ht="15.75" hidden="1" x14ac:dyDescent="0.25">
      <c r="A70" s="14">
        <v>65</v>
      </c>
      <c r="B70" s="14" t="s">
        <v>242</v>
      </c>
      <c r="C70" s="15" t="str">
        <f>TRIM(N66&amp;M70&amp;N70&amp;O70&amp;P70&amp;Q70&amp;P66)</f>
        <v>Rs fourteen Only</v>
      </c>
      <c r="D70" s="13"/>
      <c r="E70" s="13"/>
      <c r="F70" s="13"/>
      <c r="G70" s="13"/>
      <c r="H70" s="13"/>
      <c r="I70" s="13"/>
      <c r="J70" s="13"/>
      <c r="K70" s="13"/>
      <c r="L70" s="13"/>
      <c r="M70" s="16" t="str">
        <f>M68&amp;L68&amp;M69</f>
        <v xml:space="preserve">   </v>
      </c>
      <c r="N70" s="16" t="str">
        <f>N68&amp;L68&amp;N69</f>
        <v xml:space="preserve">   </v>
      </c>
      <c r="O70" s="16" t="str">
        <f>O68&amp;L68&amp;O69</f>
        <v xml:space="preserve">   </v>
      </c>
      <c r="P70" s="16" t="str">
        <f>P68&amp;L68&amp;P69</f>
        <v xml:space="preserve">   </v>
      </c>
      <c r="Q70" s="16" t="str">
        <f>Q68&amp;L68&amp;Q69</f>
        <v xml:space="preserve">fourteen </v>
      </c>
      <c r="R70" s="14" t="e">
        <v>#REF!</v>
      </c>
    </row>
    <row r="71" spans="1:19" x14ac:dyDescent="0.2">
      <c r="A71" s="14">
        <v>66</v>
      </c>
      <c r="B71" s="14" t="s">
        <v>243</v>
      </c>
      <c r="C71" s="13">
        <f>+R71</f>
        <v>15</v>
      </c>
      <c r="D71" s="13"/>
      <c r="E71" s="13"/>
      <c r="F71" s="13"/>
      <c r="G71" s="13"/>
      <c r="H71" s="13" t="s">
        <v>168</v>
      </c>
      <c r="I71" s="13"/>
      <c r="J71" s="13"/>
      <c r="K71" s="13"/>
      <c r="L71" s="13"/>
      <c r="M71" s="13"/>
      <c r="N71" s="13" t="s">
        <v>169</v>
      </c>
      <c r="O71" s="13"/>
      <c r="P71" s="13" t="s">
        <v>170</v>
      </c>
      <c r="Q71" s="13"/>
      <c r="R71" s="14">
        <v>15</v>
      </c>
      <c r="S71" s="14" t="str">
        <f>+C75</f>
        <v>Rs fifteen Only</v>
      </c>
    </row>
    <row r="72" spans="1:19" hidden="1" x14ac:dyDescent="0.2">
      <c r="A72" s="14">
        <v>67</v>
      </c>
      <c r="B72" s="14" t="s">
        <v>244</v>
      </c>
      <c r="C72" s="13">
        <f>MOD(C71,100000)</f>
        <v>15</v>
      </c>
      <c r="D72" s="13">
        <f>ROUNDDOWN((MOD(C73,10000))/1000,0)</f>
        <v>0</v>
      </c>
      <c r="E72" s="13">
        <f>ROUNDDOWN((MOD(C73,1000))/100,0)</f>
        <v>0</v>
      </c>
      <c r="F72" s="13">
        <f>ROUNDDOWN((MOD(C73,100))/10,0)</f>
        <v>0</v>
      </c>
      <c r="G72" s="13">
        <f>MOD(C73,10)</f>
        <v>0</v>
      </c>
      <c r="H72" s="13">
        <f>ROUNDDOWN((MOD(C71,100000))/10000,0)</f>
        <v>0</v>
      </c>
      <c r="I72" s="13">
        <f>ROUNDDOWN((MOD(C71,10000))/1000,0)</f>
        <v>0</v>
      </c>
      <c r="J72" s="13">
        <f>ROUNDDOWN((MOD(C71,1000))/100,0)</f>
        <v>0</v>
      </c>
      <c r="K72" s="13">
        <f>ROUNDDOWN((MOD(C71,100))/10,0)</f>
        <v>1</v>
      </c>
      <c r="L72" s="13">
        <f>MOD(C71,10)</f>
        <v>5</v>
      </c>
      <c r="M72" s="13">
        <f>(D72*10)+E72</f>
        <v>0</v>
      </c>
      <c r="N72" s="13">
        <f>(F72*10)+G72</f>
        <v>0</v>
      </c>
      <c r="O72" s="13">
        <f>(H72*10)+I72</f>
        <v>0</v>
      </c>
      <c r="P72" s="13">
        <f>+J72</f>
        <v>0</v>
      </c>
      <c r="Q72" s="13">
        <f>K72*10+L72</f>
        <v>15</v>
      </c>
      <c r="R72" s="14" t="e">
        <v>#REF!</v>
      </c>
    </row>
    <row r="73" spans="1:19" hidden="1" x14ac:dyDescent="0.2">
      <c r="A73" s="14">
        <v>68</v>
      </c>
      <c r="B73" s="14" t="s">
        <v>245</v>
      </c>
      <c r="C73" s="13">
        <f>(C71-C72)/100000</f>
        <v>0</v>
      </c>
      <c r="D73" s="13"/>
      <c r="E73" s="13"/>
      <c r="F73" s="13"/>
      <c r="G73" s="13"/>
      <c r="H73" s="13"/>
      <c r="I73" s="13"/>
      <c r="J73" s="13"/>
      <c r="K73" s="13"/>
      <c r="L73" s="13" t="s">
        <v>14</v>
      </c>
      <c r="M73" s="13" t="str">
        <f>VLOOKUP(M72,$A$5:$B$104,2)</f>
        <v xml:space="preserve"> </v>
      </c>
      <c r="N73" s="13" t="str">
        <f>VLOOKUP(N72,$A$5:$B$104,2)</f>
        <v xml:space="preserve"> </v>
      </c>
      <c r="O73" s="13" t="str">
        <f>VLOOKUP(O72,$A$5:$B$104,2)</f>
        <v xml:space="preserve"> </v>
      </c>
      <c r="P73" s="13" t="str">
        <f>VLOOKUP(P72,$A$5:$B$104,2)</f>
        <v xml:space="preserve"> </v>
      </c>
      <c r="Q73" s="13" t="str">
        <f>VLOOKUP(Q72,$A$5:$B$104,2)</f>
        <v>fifteen</v>
      </c>
      <c r="R73" s="14" t="e">
        <v>#REF!</v>
      </c>
    </row>
    <row r="74" spans="1:19" hidden="1" x14ac:dyDescent="0.2">
      <c r="A74" s="14">
        <v>69</v>
      </c>
      <c r="B74" s="14" t="s">
        <v>246</v>
      </c>
      <c r="C74" s="13"/>
      <c r="D74" s="13"/>
      <c r="E74" s="13"/>
      <c r="F74" s="13"/>
      <c r="G74" s="13"/>
      <c r="H74" s="13"/>
      <c r="I74" s="13"/>
      <c r="J74" s="13"/>
      <c r="K74" s="13"/>
      <c r="L74" s="13"/>
      <c r="M74" s="13" t="str">
        <f>IF(M72&gt;=1,$B$4,$B$5)</f>
        <v xml:space="preserve"> </v>
      </c>
      <c r="N74" s="13" t="str">
        <f>IF(N72&gt;=1,$B$3,$B$5)</f>
        <v xml:space="preserve"> </v>
      </c>
      <c r="O74" s="13" t="str">
        <f>IF(O72&gt;=1,$B$1,$B$5)</f>
        <v xml:space="preserve"> </v>
      </c>
      <c r="P74" s="13" t="str">
        <f>IF(P72&gt;=1,$B$2,$B$5)</f>
        <v xml:space="preserve"> </v>
      </c>
      <c r="Q74" s="13"/>
      <c r="R74" s="14" t="e">
        <v>#REF!</v>
      </c>
    </row>
    <row r="75" spans="1:19" ht="15.75" hidden="1" x14ac:dyDescent="0.25">
      <c r="A75" s="14">
        <v>70</v>
      </c>
      <c r="B75" s="14" t="s">
        <v>247</v>
      </c>
      <c r="C75" s="15" t="str">
        <f>TRIM(N71&amp;M75&amp;N75&amp;O75&amp;P75&amp;Q75&amp;P71)</f>
        <v>Rs fifteen Only</v>
      </c>
      <c r="D75" s="13"/>
      <c r="E75" s="13"/>
      <c r="F75" s="13"/>
      <c r="G75" s="13"/>
      <c r="H75" s="13"/>
      <c r="I75" s="13"/>
      <c r="J75" s="13"/>
      <c r="K75" s="13"/>
      <c r="L75" s="13"/>
      <c r="M75" s="16" t="str">
        <f>M73&amp;L73&amp;M74</f>
        <v xml:space="preserve">   </v>
      </c>
      <c r="N75" s="16" t="str">
        <f>N73&amp;L73&amp;N74</f>
        <v xml:space="preserve">   </v>
      </c>
      <c r="O75" s="16" t="str">
        <f>O73&amp;L73&amp;O74</f>
        <v xml:space="preserve">   </v>
      </c>
      <c r="P75" s="16" t="str">
        <f>P73&amp;L73&amp;P74</f>
        <v xml:space="preserve">   </v>
      </c>
      <c r="Q75" s="16" t="str">
        <f>Q73&amp;L73&amp;Q74</f>
        <v xml:space="preserve">fifteen </v>
      </c>
      <c r="R75" s="14" t="e">
        <v>#REF!</v>
      </c>
    </row>
    <row r="76" spans="1:19" x14ac:dyDescent="0.2">
      <c r="A76" s="14">
        <v>71</v>
      </c>
      <c r="B76" s="14" t="s">
        <v>248</v>
      </c>
      <c r="C76" s="13">
        <f>+R76</f>
        <v>16</v>
      </c>
      <c r="D76" s="13"/>
      <c r="E76" s="13"/>
      <c r="F76" s="13"/>
      <c r="G76" s="13"/>
      <c r="H76" s="13" t="s">
        <v>168</v>
      </c>
      <c r="I76" s="13"/>
      <c r="J76" s="13"/>
      <c r="K76" s="13"/>
      <c r="L76" s="13"/>
      <c r="M76" s="13"/>
      <c r="N76" s="13" t="s">
        <v>169</v>
      </c>
      <c r="O76" s="13"/>
      <c r="P76" s="13" t="s">
        <v>170</v>
      </c>
      <c r="Q76" s="13"/>
      <c r="R76" s="14">
        <v>16</v>
      </c>
      <c r="S76" s="14" t="str">
        <f>+C80</f>
        <v>Rs sixteen Only</v>
      </c>
    </row>
    <row r="77" spans="1:19" hidden="1" x14ac:dyDescent="0.2">
      <c r="A77" s="14">
        <v>72</v>
      </c>
      <c r="B77" s="14" t="s">
        <v>249</v>
      </c>
      <c r="C77" s="13">
        <f>MOD(C76,100000)</f>
        <v>16</v>
      </c>
      <c r="D77" s="13">
        <f>ROUNDDOWN((MOD(C78,10000))/1000,0)</f>
        <v>0</v>
      </c>
      <c r="E77" s="13">
        <f>ROUNDDOWN((MOD(C78,1000))/100,0)</f>
        <v>0</v>
      </c>
      <c r="F77" s="13">
        <f>ROUNDDOWN((MOD(C78,100))/10,0)</f>
        <v>0</v>
      </c>
      <c r="G77" s="13">
        <f>MOD(C78,10)</f>
        <v>0</v>
      </c>
      <c r="H77" s="13">
        <f>ROUNDDOWN((MOD(C76,100000))/10000,0)</f>
        <v>0</v>
      </c>
      <c r="I77" s="13">
        <f>ROUNDDOWN((MOD(C76,10000))/1000,0)</f>
        <v>0</v>
      </c>
      <c r="J77" s="13">
        <f>ROUNDDOWN((MOD(C76,1000))/100,0)</f>
        <v>0</v>
      </c>
      <c r="K77" s="13">
        <f>ROUNDDOWN((MOD(C76,100))/10,0)</f>
        <v>1</v>
      </c>
      <c r="L77" s="13">
        <f>MOD(C76,10)</f>
        <v>6</v>
      </c>
      <c r="M77" s="13">
        <f>(D77*10)+E77</f>
        <v>0</v>
      </c>
      <c r="N77" s="13">
        <f>(F77*10)+G77</f>
        <v>0</v>
      </c>
      <c r="O77" s="13">
        <f>(H77*10)+I77</f>
        <v>0</v>
      </c>
      <c r="P77" s="13">
        <f>+J77</f>
        <v>0</v>
      </c>
      <c r="Q77" s="13">
        <f>K77*10+L77</f>
        <v>16</v>
      </c>
      <c r="R77" s="14" t="e">
        <v>#REF!</v>
      </c>
    </row>
    <row r="78" spans="1:19" hidden="1" x14ac:dyDescent="0.2">
      <c r="A78" s="14">
        <v>73</v>
      </c>
      <c r="B78" s="14" t="s">
        <v>250</v>
      </c>
      <c r="C78" s="13">
        <f>(C76-C77)/100000</f>
        <v>0</v>
      </c>
      <c r="D78" s="13"/>
      <c r="E78" s="13"/>
      <c r="F78" s="13"/>
      <c r="G78" s="13"/>
      <c r="H78" s="13"/>
      <c r="I78" s="13"/>
      <c r="J78" s="13"/>
      <c r="K78" s="13"/>
      <c r="L78" s="13" t="s">
        <v>14</v>
      </c>
      <c r="M78" s="13" t="str">
        <f>VLOOKUP(M77,$A$5:$B$104,2)</f>
        <v xml:space="preserve"> </v>
      </c>
      <c r="N78" s="13" t="str">
        <f>VLOOKUP(N77,$A$5:$B$104,2)</f>
        <v xml:space="preserve"> </v>
      </c>
      <c r="O78" s="13" t="str">
        <f>VLOOKUP(O77,$A$5:$B$104,2)</f>
        <v xml:space="preserve"> </v>
      </c>
      <c r="P78" s="13" t="str">
        <f>VLOOKUP(P77,$A$5:$B$104,2)</f>
        <v xml:space="preserve"> </v>
      </c>
      <c r="Q78" s="13" t="str">
        <f>VLOOKUP(Q77,$A$5:$B$104,2)</f>
        <v>sixteen</v>
      </c>
      <c r="R78" s="14" t="e">
        <v>#REF!</v>
      </c>
    </row>
    <row r="79" spans="1:19" hidden="1" x14ac:dyDescent="0.2">
      <c r="A79" s="14">
        <v>74</v>
      </c>
      <c r="B79" s="14" t="s">
        <v>251</v>
      </c>
      <c r="C79" s="13"/>
      <c r="D79" s="13"/>
      <c r="E79" s="13"/>
      <c r="F79" s="13"/>
      <c r="G79" s="13"/>
      <c r="H79" s="13"/>
      <c r="I79" s="13"/>
      <c r="J79" s="13"/>
      <c r="K79" s="13"/>
      <c r="L79" s="13"/>
      <c r="M79" s="13" t="str">
        <f>IF(M77&gt;=1,$B$4,$B$5)</f>
        <v xml:space="preserve"> </v>
      </c>
      <c r="N79" s="13" t="str">
        <f>IF(N77&gt;=1,$B$3,$B$5)</f>
        <v xml:space="preserve"> </v>
      </c>
      <c r="O79" s="13" t="str">
        <f>IF(O77&gt;=1,$B$1,$B$5)</f>
        <v xml:space="preserve"> </v>
      </c>
      <c r="P79" s="13" t="str">
        <f>IF(P77&gt;=1,$B$2,$B$5)</f>
        <v xml:space="preserve"> </v>
      </c>
      <c r="Q79" s="13"/>
      <c r="R79" s="14" t="e">
        <v>#REF!</v>
      </c>
    </row>
    <row r="80" spans="1:19" ht="15.75" hidden="1" x14ac:dyDescent="0.25">
      <c r="A80" s="14">
        <v>75</v>
      </c>
      <c r="B80" s="14" t="s">
        <v>252</v>
      </c>
      <c r="C80" s="15" t="str">
        <f>TRIM(N76&amp;M80&amp;N80&amp;O80&amp;P80&amp;Q80&amp;P76)</f>
        <v>Rs sixteen Only</v>
      </c>
      <c r="D80" s="13"/>
      <c r="E80" s="13"/>
      <c r="F80" s="13"/>
      <c r="G80" s="13"/>
      <c r="H80" s="13"/>
      <c r="I80" s="13"/>
      <c r="J80" s="13"/>
      <c r="K80" s="13"/>
      <c r="L80" s="13"/>
      <c r="M80" s="16" t="str">
        <f>M78&amp;L78&amp;M79</f>
        <v xml:space="preserve">   </v>
      </c>
      <c r="N80" s="16" t="str">
        <f>N78&amp;L78&amp;N79</f>
        <v xml:space="preserve">   </v>
      </c>
      <c r="O80" s="16" t="str">
        <f>O78&amp;L78&amp;O79</f>
        <v xml:space="preserve">   </v>
      </c>
      <c r="P80" s="16" t="str">
        <f>P78&amp;L78&amp;P79</f>
        <v xml:space="preserve">   </v>
      </c>
      <c r="Q80" s="16" t="str">
        <f>Q78&amp;L78&amp;Q79</f>
        <v xml:space="preserve">sixteen </v>
      </c>
      <c r="R80" s="14" t="e">
        <v>#REF!</v>
      </c>
    </row>
    <row r="81" spans="1:19" x14ac:dyDescent="0.2">
      <c r="A81" s="14">
        <v>76</v>
      </c>
      <c r="B81" s="14" t="s">
        <v>253</v>
      </c>
      <c r="C81" s="13">
        <f>+R81</f>
        <v>17</v>
      </c>
      <c r="D81" s="13"/>
      <c r="E81" s="13"/>
      <c r="F81" s="13"/>
      <c r="G81" s="13"/>
      <c r="H81" s="13" t="s">
        <v>168</v>
      </c>
      <c r="I81" s="13"/>
      <c r="J81" s="13"/>
      <c r="K81" s="13"/>
      <c r="L81" s="13"/>
      <c r="M81" s="13"/>
      <c r="N81" s="13" t="s">
        <v>169</v>
      </c>
      <c r="O81" s="13"/>
      <c r="P81" s="13" t="s">
        <v>170</v>
      </c>
      <c r="Q81" s="13"/>
      <c r="R81" s="14">
        <v>17</v>
      </c>
      <c r="S81" s="14" t="str">
        <f>+C85</f>
        <v>Rs seventeen Only</v>
      </c>
    </row>
    <row r="82" spans="1:19" hidden="1" x14ac:dyDescent="0.2">
      <c r="A82" s="14">
        <v>77</v>
      </c>
      <c r="B82" s="14" t="s">
        <v>254</v>
      </c>
      <c r="C82" s="13">
        <f>MOD(C81,100000)</f>
        <v>17</v>
      </c>
      <c r="D82" s="13">
        <f>ROUNDDOWN((MOD(C83,10000))/1000,0)</f>
        <v>0</v>
      </c>
      <c r="E82" s="13">
        <f>ROUNDDOWN((MOD(C83,1000))/100,0)</f>
        <v>0</v>
      </c>
      <c r="F82" s="13">
        <f>ROUNDDOWN((MOD(C83,100))/10,0)</f>
        <v>0</v>
      </c>
      <c r="G82" s="13">
        <f>MOD(C83,10)</f>
        <v>0</v>
      </c>
      <c r="H82" s="13">
        <f>ROUNDDOWN((MOD(C81,100000))/10000,0)</f>
        <v>0</v>
      </c>
      <c r="I82" s="13">
        <f>ROUNDDOWN((MOD(C81,10000))/1000,0)</f>
        <v>0</v>
      </c>
      <c r="J82" s="13">
        <f>ROUNDDOWN((MOD(C81,1000))/100,0)</f>
        <v>0</v>
      </c>
      <c r="K82" s="13">
        <f>ROUNDDOWN((MOD(C81,100))/10,0)</f>
        <v>1</v>
      </c>
      <c r="L82" s="13">
        <f>MOD(C81,10)</f>
        <v>7</v>
      </c>
      <c r="M82" s="13">
        <f>(D82*10)+E82</f>
        <v>0</v>
      </c>
      <c r="N82" s="13">
        <f>(F82*10)+G82</f>
        <v>0</v>
      </c>
      <c r="O82" s="13">
        <f>(H82*10)+I82</f>
        <v>0</v>
      </c>
      <c r="P82" s="13">
        <f>+J82</f>
        <v>0</v>
      </c>
      <c r="Q82" s="13">
        <f>K82*10+L82</f>
        <v>17</v>
      </c>
      <c r="R82" s="14" t="e">
        <v>#REF!</v>
      </c>
    </row>
    <row r="83" spans="1:19" hidden="1" x14ac:dyDescent="0.2">
      <c r="A83" s="14">
        <v>78</v>
      </c>
      <c r="B83" s="14" t="s">
        <v>255</v>
      </c>
      <c r="C83" s="13">
        <f>(C81-C82)/100000</f>
        <v>0</v>
      </c>
      <c r="D83" s="13"/>
      <c r="E83" s="13"/>
      <c r="F83" s="13"/>
      <c r="G83" s="13"/>
      <c r="H83" s="13"/>
      <c r="I83" s="13"/>
      <c r="J83" s="13"/>
      <c r="K83" s="13"/>
      <c r="L83" s="13" t="s">
        <v>14</v>
      </c>
      <c r="M83" s="13" t="str">
        <f>VLOOKUP(M82,$A$5:$B$104,2)</f>
        <v xml:space="preserve"> </v>
      </c>
      <c r="N83" s="13" t="str">
        <f>VLOOKUP(N82,$A$5:$B$104,2)</f>
        <v xml:space="preserve"> </v>
      </c>
      <c r="O83" s="13" t="str">
        <f>VLOOKUP(O82,$A$5:$B$104,2)</f>
        <v xml:space="preserve"> </v>
      </c>
      <c r="P83" s="13" t="str">
        <f>VLOOKUP(P82,$A$5:$B$104,2)</f>
        <v xml:space="preserve"> </v>
      </c>
      <c r="Q83" s="13" t="str">
        <f>VLOOKUP(Q82,$A$5:$B$104,2)</f>
        <v>seventeen</v>
      </c>
      <c r="R83" s="14" t="e">
        <v>#REF!</v>
      </c>
    </row>
    <row r="84" spans="1:19" hidden="1" x14ac:dyDescent="0.2">
      <c r="A84" s="14">
        <v>79</v>
      </c>
      <c r="B84" s="14" t="s">
        <v>256</v>
      </c>
      <c r="C84" s="13"/>
      <c r="D84" s="13"/>
      <c r="E84" s="13"/>
      <c r="F84" s="13"/>
      <c r="G84" s="13"/>
      <c r="H84" s="13"/>
      <c r="I84" s="13"/>
      <c r="J84" s="13"/>
      <c r="K84" s="13"/>
      <c r="L84" s="13"/>
      <c r="M84" s="13" t="str">
        <f>IF(M82&gt;=1,$B$4,$B$5)</f>
        <v xml:space="preserve"> </v>
      </c>
      <c r="N84" s="13" t="str">
        <f>IF(N82&gt;=1,$B$3,$B$5)</f>
        <v xml:space="preserve"> </v>
      </c>
      <c r="O84" s="13" t="str">
        <f>IF(O82&gt;=1,$B$1,$B$5)</f>
        <v xml:space="preserve"> </v>
      </c>
      <c r="P84" s="13" t="str">
        <f>IF(P82&gt;=1,$B$2,$B$5)</f>
        <v xml:space="preserve"> </v>
      </c>
      <c r="Q84" s="13"/>
      <c r="R84" s="14" t="e">
        <v>#REF!</v>
      </c>
    </row>
    <row r="85" spans="1:19" ht="15.75" hidden="1" x14ac:dyDescent="0.25">
      <c r="A85" s="14">
        <v>80</v>
      </c>
      <c r="B85" s="14" t="s">
        <v>257</v>
      </c>
      <c r="C85" s="15" t="str">
        <f>TRIM(N81&amp;M85&amp;N85&amp;O85&amp;P85&amp;Q85&amp;P81)</f>
        <v>Rs seventeen Only</v>
      </c>
      <c r="D85" s="13"/>
      <c r="E85" s="13"/>
      <c r="F85" s="13"/>
      <c r="G85" s="13"/>
      <c r="H85" s="13"/>
      <c r="I85" s="13"/>
      <c r="J85" s="13"/>
      <c r="K85" s="13"/>
      <c r="L85" s="13"/>
      <c r="M85" s="16" t="str">
        <f>M83&amp;L83&amp;M84</f>
        <v xml:space="preserve">   </v>
      </c>
      <c r="N85" s="16" t="str">
        <f>N83&amp;L83&amp;N84</f>
        <v xml:space="preserve">   </v>
      </c>
      <c r="O85" s="16" t="str">
        <f>O83&amp;L83&amp;O84</f>
        <v xml:space="preserve">   </v>
      </c>
      <c r="P85" s="16" t="str">
        <f>P83&amp;L83&amp;P84</f>
        <v xml:space="preserve">   </v>
      </c>
      <c r="Q85" s="16" t="str">
        <f>Q83&amp;L83&amp;Q84</f>
        <v xml:space="preserve">seventeen </v>
      </c>
      <c r="R85" s="14" t="e">
        <v>#REF!</v>
      </c>
    </row>
    <row r="86" spans="1:19" x14ac:dyDescent="0.2">
      <c r="A86" s="14">
        <v>81</v>
      </c>
      <c r="B86" s="14" t="s">
        <v>258</v>
      </c>
      <c r="C86" s="13">
        <f>+R86</f>
        <v>18</v>
      </c>
      <c r="D86" s="13"/>
      <c r="E86" s="13"/>
      <c r="F86" s="13"/>
      <c r="G86" s="13"/>
      <c r="H86" s="13" t="s">
        <v>168</v>
      </c>
      <c r="I86" s="13"/>
      <c r="J86" s="13"/>
      <c r="K86" s="13"/>
      <c r="L86" s="13"/>
      <c r="M86" s="13"/>
      <c r="N86" s="13" t="s">
        <v>169</v>
      </c>
      <c r="O86" s="13"/>
      <c r="P86" s="13" t="s">
        <v>170</v>
      </c>
      <c r="Q86" s="13"/>
      <c r="R86" s="14">
        <v>18</v>
      </c>
      <c r="S86" s="14" t="str">
        <f>+C90</f>
        <v>Rs eighteen Only</v>
      </c>
    </row>
    <row r="87" spans="1:19" hidden="1" x14ac:dyDescent="0.2">
      <c r="A87" s="14">
        <v>82</v>
      </c>
      <c r="B87" s="14" t="s">
        <v>259</v>
      </c>
      <c r="C87" s="13">
        <f>MOD(C86,100000)</f>
        <v>18</v>
      </c>
      <c r="D87" s="13">
        <f>ROUNDDOWN((MOD(C88,10000))/1000,0)</f>
        <v>0</v>
      </c>
      <c r="E87" s="13">
        <f>ROUNDDOWN((MOD(C88,1000))/100,0)</f>
        <v>0</v>
      </c>
      <c r="F87" s="13">
        <f>ROUNDDOWN((MOD(C88,100))/10,0)</f>
        <v>0</v>
      </c>
      <c r="G87" s="13">
        <f>MOD(C88,10)</f>
        <v>0</v>
      </c>
      <c r="H87" s="13">
        <f>ROUNDDOWN((MOD(C86,100000))/10000,0)</f>
        <v>0</v>
      </c>
      <c r="I87" s="13">
        <f>ROUNDDOWN((MOD(C86,10000))/1000,0)</f>
        <v>0</v>
      </c>
      <c r="J87" s="13">
        <f>ROUNDDOWN((MOD(C86,1000))/100,0)</f>
        <v>0</v>
      </c>
      <c r="K87" s="13">
        <f>ROUNDDOWN((MOD(C86,100))/10,0)</f>
        <v>1</v>
      </c>
      <c r="L87" s="13">
        <f>MOD(C86,10)</f>
        <v>8</v>
      </c>
      <c r="M87" s="13">
        <f>(D87*10)+E87</f>
        <v>0</v>
      </c>
      <c r="N87" s="13">
        <f>(F87*10)+G87</f>
        <v>0</v>
      </c>
      <c r="O87" s="13">
        <f>(H87*10)+I87</f>
        <v>0</v>
      </c>
      <c r="P87" s="13">
        <f>+J87</f>
        <v>0</v>
      </c>
      <c r="Q87" s="13">
        <f>K87*10+L87</f>
        <v>18</v>
      </c>
      <c r="R87" s="14" t="e">
        <v>#REF!</v>
      </c>
    </row>
    <row r="88" spans="1:19" hidden="1" x14ac:dyDescent="0.2">
      <c r="A88" s="14">
        <v>83</v>
      </c>
      <c r="B88" s="14" t="s">
        <v>260</v>
      </c>
      <c r="C88" s="13">
        <f>(C86-C87)/100000</f>
        <v>0</v>
      </c>
      <c r="D88" s="13"/>
      <c r="E88" s="13"/>
      <c r="F88" s="13"/>
      <c r="G88" s="13"/>
      <c r="H88" s="13"/>
      <c r="I88" s="13"/>
      <c r="J88" s="13"/>
      <c r="K88" s="13"/>
      <c r="L88" s="13" t="s">
        <v>14</v>
      </c>
      <c r="M88" s="13" t="str">
        <f>VLOOKUP(M87,$A$5:$B$104,2)</f>
        <v xml:space="preserve"> </v>
      </c>
      <c r="N88" s="13" t="str">
        <f>VLOOKUP(N87,$A$5:$B$104,2)</f>
        <v xml:space="preserve"> </v>
      </c>
      <c r="O88" s="13" t="str">
        <f>VLOOKUP(O87,$A$5:$B$104,2)</f>
        <v xml:space="preserve"> </v>
      </c>
      <c r="P88" s="13" t="str">
        <f>VLOOKUP(P87,$A$5:$B$104,2)</f>
        <v xml:space="preserve"> </v>
      </c>
      <c r="Q88" s="13" t="str">
        <f>VLOOKUP(Q87,$A$5:$B$104,2)</f>
        <v>eighteen</v>
      </c>
      <c r="R88" s="14" t="e">
        <v>#REF!</v>
      </c>
    </row>
    <row r="89" spans="1:19" hidden="1" x14ac:dyDescent="0.2">
      <c r="A89" s="14">
        <v>84</v>
      </c>
      <c r="B89" s="14" t="s">
        <v>261</v>
      </c>
      <c r="C89" s="13"/>
      <c r="D89" s="13"/>
      <c r="E89" s="13"/>
      <c r="F89" s="13"/>
      <c r="G89" s="13"/>
      <c r="H89" s="13"/>
      <c r="I89" s="13"/>
      <c r="J89" s="13"/>
      <c r="K89" s="13"/>
      <c r="L89" s="13"/>
      <c r="M89" s="13" t="str">
        <f>IF(M87&gt;=1,$B$4,$B$5)</f>
        <v xml:space="preserve"> </v>
      </c>
      <c r="N89" s="13" t="str">
        <f>IF(N87&gt;=1,$B$3,$B$5)</f>
        <v xml:space="preserve"> </v>
      </c>
      <c r="O89" s="13" t="str">
        <f>IF(O87&gt;=1,$B$1,$B$5)</f>
        <v xml:space="preserve"> </v>
      </c>
      <c r="P89" s="13" t="str">
        <f>IF(P87&gt;=1,$B$2,$B$5)</f>
        <v xml:space="preserve"> </v>
      </c>
      <c r="Q89" s="13"/>
      <c r="R89" s="14" t="e">
        <v>#REF!</v>
      </c>
    </row>
    <row r="90" spans="1:19" ht="15.75" hidden="1" x14ac:dyDescent="0.25">
      <c r="A90" s="14">
        <v>85</v>
      </c>
      <c r="B90" s="14" t="s">
        <v>262</v>
      </c>
      <c r="C90" s="15" t="str">
        <f>TRIM(N86&amp;M90&amp;N90&amp;O90&amp;P90&amp;Q90&amp;P86)</f>
        <v>Rs eighteen Only</v>
      </c>
      <c r="D90" s="13"/>
      <c r="E90" s="13"/>
      <c r="F90" s="13"/>
      <c r="G90" s="13"/>
      <c r="H90" s="13"/>
      <c r="I90" s="13"/>
      <c r="J90" s="13"/>
      <c r="K90" s="13"/>
      <c r="L90" s="13"/>
      <c r="M90" s="16" t="str">
        <f>M88&amp;L88&amp;M89</f>
        <v xml:space="preserve">   </v>
      </c>
      <c r="N90" s="16" t="str">
        <f>N88&amp;L88&amp;N89</f>
        <v xml:space="preserve">   </v>
      </c>
      <c r="O90" s="16" t="str">
        <f>O88&amp;L88&amp;O89</f>
        <v xml:space="preserve">   </v>
      </c>
      <c r="P90" s="16" t="str">
        <f>P88&amp;L88&amp;P89</f>
        <v xml:space="preserve">   </v>
      </c>
      <c r="Q90" s="16" t="str">
        <f>Q88&amp;L88&amp;Q89</f>
        <v xml:space="preserve">eighteen </v>
      </c>
      <c r="R90" s="14" t="e">
        <v>#REF!</v>
      </c>
    </row>
    <row r="91" spans="1:19" x14ac:dyDescent="0.2">
      <c r="A91" s="14">
        <v>86</v>
      </c>
      <c r="B91" s="14" t="s">
        <v>263</v>
      </c>
      <c r="C91" s="13">
        <f>+R91</f>
        <v>19</v>
      </c>
      <c r="D91" s="13"/>
      <c r="E91" s="13"/>
      <c r="F91" s="13"/>
      <c r="G91" s="13"/>
      <c r="H91" s="13" t="s">
        <v>168</v>
      </c>
      <c r="I91" s="13"/>
      <c r="J91" s="13"/>
      <c r="K91" s="13"/>
      <c r="L91" s="13"/>
      <c r="M91" s="13"/>
      <c r="N91" s="13" t="s">
        <v>169</v>
      </c>
      <c r="O91" s="13"/>
      <c r="P91" s="13" t="s">
        <v>170</v>
      </c>
      <c r="Q91" s="13"/>
      <c r="R91" s="14">
        <v>19</v>
      </c>
      <c r="S91" s="14" t="str">
        <f>+C95</f>
        <v>Rs ninteen Only</v>
      </c>
    </row>
    <row r="92" spans="1:19" hidden="1" x14ac:dyDescent="0.2">
      <c r="A92" s="14">
        <v>87</v>
      </c>
      <c r="B92" s="14" t="s">
        <v>264</v>
      </c>
      <c r="C92" s="13">
        <f>MOD(C91,100000)</f>
        <v>19</v>
      </c>
      <c r="D92" s="13">
        <f>ROUNDDOWN((MOD(C93,10000))/1000,0)</f>
        <v>0</v>
      </c>
      <c r="E92" s="13">
        <f>ROUNDDOWN((MOD(C93,1000))/100,0)</f>
        <v>0</v>
      </c>
      <c r="F92" s="13">
        <f>ROUNDDOWN((MOD(C93,100))/10,0)</f>
        <v>0</v>
      </c>
      <c r="G92" s="13">
        <f>MOD(C93,10)</f>
        <v>0</v>
      </c>
      <c r="H92" s="13">
        <f>ROUNDDOWN((MOD(C91,100000))/10000,0)</f>
        <v>0</v>
      </c>
      <c r="I92" s="13">
        <f>ROUNDDOWN((MOD(C91,10000))/1000,0)</f>
        <v>0</v>
      </c>
      <c r="J92" s="13">
        <f>ROUNDDOWN((MOD(C91,1000))/100,0)</f>
        <v>0</v>
      </c>
      <c r="K92" s="13">
        <f>ROUNDDOWN((MOD(C91,100))/10,0)</f>
        <v>1</v>
      </c>
      <c r="L92" s="13">
        <f>MOD(C91,10)</f>
        <v>9</v>
      </c>
      <c r="M92" s="13">
        <f>(D92*10)+E92</f>
        <v>0</v>
      </c>
      <c r="N92" s="13">
        <f>(F92*10)+G92</f>
        <v>0</v>
      </c>
      <c r="O92" s="13">
        <f>(H92*10)+I92</f>
        <v>0</v>
      </c>
      <c r="P92" s="13">
        <f>+J92</f>
        <v>0</v>
      </c>
      <c r="Q92" s="13">
        <f>K92*10+L92</f>
        <v>19</v>
      </c>
      <c r="R92" s="14" t="e">
        <v>#REF!</v>
      </c>
    </row>
    <row r="93" spans="1:19" hidden="1" x14ac:dyDescent="0.2">
      <c r="A93" s="14">
        <v>88</v>
      </c>
      <c r="B93" s="14" t="s">
        <v>265</v>
      </c>
      <c r="C93" s="13">
        <f>(C91-C92)/100000</f>
        <v>0</v>
      </c>
      <c r="D93" s="13"/>
      <c r="E93" s="13"/>
      <c r="F93" s="13"/>
      <c r="G93" s="13"/>
      <c r="H93" s="13"/>
      <c r="I93" s="13"/>
      <c r="J93" s="13"/>
      <c r="K93" s="13"/>
      <c r="L93" s="13" t="s">
        <v>14</v>
      </c>
      <c r="M93" s="13" t="str">
        <f>VLOOKUP(M92,$A$5:$B$104,2)</f>
        <v xml:space="preserve"> </v>
      </c>
      <c r="N93" s="13" t="str">
        <f>VLOOKUP(N92,$A$5:$B$104,2)</f>
        <v xml:space="preserve"> </v>
      </c>
      <c r="O93" s="13" t="str">
        <f>VLOOKUP(O92,$A$5:$B$104,2)</f>
        <v xml:space="preserve"> </v>
      </c>
      <c r="P93" s="13" t="str">
        <f>VLOOKUP(P92,$A$5:$B$104,2)</f>
        <v xml:space="preserve"> </v>
      </c>
      <c r="Q93" s="13" t="str">
        <f>VLOOKUP(Q92,$A$5:$B$104,2)</f>
        <v>ninteen</v>
      </c>
      <c r="R93" s="14" t="e">
        <v>#REF!</v>
      </c>
    </row>
    <row r="94" spans="1:19" hidden="1" x14ac:dyDescent="0.2">
      <c r="A94" s="14">
        <v>89</v>
      </c>
      <c r="B94" s="14" t="s">
        <v>266</v>
      </c>
      <c r="C94" s="13"/>
      <c r="D94" s="13"/>
      <c r="E94" s="13"/>
      <c r="F94" s="13"/>
      <c r="G94" s="13"/>
      <c r="H94" s="13"/>
      <c r="I94" s="13"/>
      <c r="J94" s="13"/>
      <c r="K94" s="13"/>
      <c r="L94" s="13"/>
      <c r="M94" s="13" t="str">
        <f>IF(M92&gt;=1,$B$4,$B$5)</f>
        <v xml:space="preserve"> </v>
      </c>
      <c r="N94" s="13" t="str">
        <f>IF(N92&gt;=1,$B$3,$B$5)</f>
        <v xml:space="preserve"> </v>
      </c>
      <c r="O94" s="13" t="str">
        <f>IF(O92&gt;=1,$B$1,$B$5)</f>
        <v xml:space="preserve"> </v>
      </c>
      <c r="P94" s="13" t="str">
        <f>IF(P92&gt;=1,$B$2,$B$5)</f>
        <v xml:space="preserve"> </v>
      </c>
      <c r="Q94" s="13"/>
      <c r="R94" s="14" t="e">
        <v>#REF!</v>
      </c>
    </row>
    <row r="95" spans="1:19" ht="15.75" hidden="1" x14ac:dyDescent="0.25">
      <c r="A95" s="14">
        <v>90</v>
      </c>
      <c r="B95" s="14" t="s">
        <v>267</v>
      </c>
      <c r="C95" s="15" t="str">
        <f>TRIM(N91&amp;M95&amp;N95&amp;O95&amp;P95&amp;Q95&amp;P91)</f>
        <v>Rs ninteen Only</v>
      </c>
      <c r="D95" s="13"/>
      <c r="E95" s="13"/>
      <c r="F95" s="13"/>
      <c r="G95" s="13"/>
      <c r="H95" s="13"/>
      <c r="I95" s="13"/>
      <c r="J95" s="13"/>
      <c r="K95" s="13"/>
      <c r="L95" s="13"/>
      <c r="M95" s="16" t="str">
        <f>M93&amp;L93&amp;M94</f>
        <v xml:space="preserve">   </v>
      </c>
      <c r="N95" s="16" t="str">
        <f>N93&amp;L93&amp;N94</f>
        <v xml:space="preserve">   </v>
      </c>
      <c r="O95" s="16" t="str">
        <f>O93&amp;L93&amp;O94</f>
        <v xml:space="preserve">   </v>
      </c>
      <c r="P95" s="16" t="str">
        <f>P93&amp;L93&amp;P94</f>
        <v xml:space="preserve">   </v>
      </c>
      <c r="Q95" s="16" t="str">
        <f>Q93&amp;L93&amp;Q94</f>
        <v xml:space="preserve">ninteen </v>
      </c>
      <c r="R95" s="14" t="e">
        <v>#REF!</v>
      </c>
    </row>
    <row r="96" spans="1:19" x14ac:dyDescent="0.2">
      <c r="A96" s="14">
        <v>91</v>
      </c>
      <c r="B96" s="14" t="s">
        <v>268</v>
      </c>
      <c r="C96" s="13">
        <f>+R96</f>
        <v>20</v>
      </c>
      <c r="D96" s="13"/>
      <c r="E96" s="13"/>
      <c r="F96" s="13"/>
      <c r="G96" s="13"/>
      <c r="H96" s="13" t="s">
        <v>168</v>
      </c>
      <c r="I96" s="13"/>
      <c r="J96" s="13"/>
      <c r="K96" s="13"/>
      <c r="L96" s="13"/>
      <c r="M96" s="13"/>
      <c r="N96" s="13" t="s">
        <v>169</v>
      </c>
      <c r="O96" s="13"/>
      <c r="P96" s="13" t="s">
        <v>170</v>
      </c>
      <c r="Q96" s="13"/>
      <c r="R96" s="14">
        <v>20</v>
      </c>
      <c r="S96" s="14" t="str">
        <f>+C100</f>
        <v>Rs twenty Only</v>
      </c>
    </row>
    <row r="97" spans="1:19" hidden="1" x14ac:dyDescent="0.2">
      <c r="A97" s="14">
        <v>92</v>
      </c>
      <c r="B97" s="14" t="s">
        <v>269</v>
      </c>
      <c r="C97" s="13">
        <f>MOD(C96,100000)</f>
        <v>20</v>
      </c>
      <c r="D97" s="13">
        <f>ROUNDDOWN((MOD(C98,10000))/1000,0)</f>
        <v>0</v>
      </c>
      <c r="E97" s="13">
        <f>ROUNDDOWN((MOD(C98,1000))/100,0)</f>
        <v>0</v>
      </c>
      <c r="F97" s="13">
        <f>ROUNDDOWN((MOD(C98,100))/10,0)</f>
        <v>0</v>
      </c>
      <c r="G97" s="13">
        <f>MOD(C98,10)</f>
        <v>0</v>
      </c>
      <c r="H97" s="13">
        <f>ROUNDDOWN((MOD(C96,100000))/10000,0)</f>
        <v>0</v>
      </c>
      <c r="I97" s="13">
        <f>ROUNDDOWN((MOD(C96,10000))/1000,0)</f>
        <v>0</v>
      </c>
      <c r="J97" s="13">
        <f>ROUNDDOWN((MOD(C96,1000))/100,0)</f>
        <v>0</v>
      </c>
      <c r="K97" s="13">
        <f>ROUNDDOWN((MOD(C96,100))/10,0)</f>
        <v>2</v>
      </c>
      <c r="L97" s="13">
        <f>MOD(C96,10)</f>
        <v>0</v>
      </c>
      <c r="M97" s="13">
        <f>(D97*10)+E97</f>
        <v>0</v>
      </c>
      <c r="N97" s="13">
        <f>(F97*10)+G97</f>
        <v>0</v>
      </c>
      <c r="O97" s="13">
        <f>(H97*10)+I97</f>
        <v>0</v>
      </c>
      <c r="P97" s="13">
        <f>+J97</f>
        <v>0</v>
      </c>
      <c r="Q97" s="13">
        <f>K97*10+L97</f>
        <v>20</v>
      </c>
      <c r="R97" s="14" t="e">
        <v>#REF!</v>
      </c>
    </row>
    <row r="98" spans="1:19" hidden="1" x14ac:dyDescent="0.2">
      <c r="A98" s="14">
        <v>93</v>
      </c>
      <c r="B98" s="14" t="s">
        <v>270</v>
      </c>
      <c r="C98" s="13">
        <f>(C96-C97)/100000</f>
        <v>0</v>
      </c>
      <c r="D98" s="13"/>
      <c r="E98" s="13"/>
      <c r="F98" s="13"/>
      <c r="G98" s="13"/>
      <c r="H98" s="13"/>
      <c r="I98" s="13"/>
      <c r="J98" s="13"/>
      <c r="K98" s="13"/>
      <c r="L98" s="13" t="s">
        <v>14</v>
      </c>
      <c r="M98" s="13" t="str">
        <f>VLOOKUP(M97,$A$5:$B$104,2)</f>
        <v xml:space="preserve"> </v>
      </c>
      <c r="N98" s="13" t="str">
        <f>VLOOKUP(N97,$A$5:$B$104,2)</f>
        <v xml:space="preserve"> </v>
      </c>
      <c r="O98" s="13" t="str">
        <f>VLOOKUP(O97,$A$5:$B$104,2)</f>
        <v xml:space="preserve"> </v>
      </c>
      <c r="P98" s="13" t="str">
        <f>VLOOKUP(P97,$A$5:$B$104,2)</f>
        <v xml:space="preserve"> </v>
      </c>
      <c r="Q98" s="13" t="str">
        <f>VLOOKUP(Q97,$A$5:$B$104,2)</f>
        <v>twenty</v>
      </c>
      <c r="R98" s="14" t="e">
        <v>#REF!</v>
      </c>
    </row>
    <row r="99" spans="1:19" hidden="1" x14ac:dyDescent="0.2">
      <c r="A99" s="14">
        <v>94</v>
      </c>
      <c r="B99" s="14" t="s">
        <v>271</v>
      </c>
      <c r="C99" s="13"/>
      <c r="D99" s="13"/>
      <c r="E99" s="13"/>
      <c r="F99" s="13"/>
      <c r="G99" s="13"/>
      <c r="H99" s="13"/>
      <c r="I99" s="13"/>
      <c r="J99" s="13"/>
      <c r="K99" s="13"/>
      <c r="L99" s="13"/>
      <c r="M99" s="13" t="str">
        <f>IF(M97&gt;=1,$B$4,$B$5)</f>
        <v xml:space="preserve"> </v>
      </c>
      <c r="N99" s="13" t="str">
        <f>IF(N97&gt;=1,$B$3,$B$5)</f>
        <v xml:space="preserve"> </v>
      </c>
      <c r="O99" s="13" t="str">
        <f>IF(O97&gt;=1,$B$1,$B$5)</f>
        <v xml:space="preserve"> </v>
      </c>
      <c r="P99" s="13" t="str">
        <f>IF(P97&gt;=1,$B$2,$B$5)</f>
        <v xml:space="preserve"> </v>
      </c>
      <c r="Q99" s="13"/>
      <c r="R99" s="14" t="e">
        <v>#REF!</v>
      </c>
    </row>
    <row r="100" spans="1:19" ht="15.75" hidden="1" x14ac:dyDescent="0.25">
      <c r="A100" s="14">
        <v>95</v>
      </c>
      <c r="B100" s="14" t="s">
        <v>272</v>
      </c>
      <c r="C100" s="15" t="str">
        <f>TRIM(N96&amp;M100&amp;N100&amp;O100&amp;P100&amp;Q100&amp;P96)</f>
        <v>Rs twenty Only</v>
      </c>
      <c r="D100" s="13"/>
      <c r="E100" s="13"/>
      <c r="F100" s="13"/>
      <c r="G100" s="13"/>
      <c r="H100" s="13"/>
      <c r="I100" s="13"/>
      <c r="J100" s="13"/>
      <c r="K100" s="13"/>
      <c r="L100" s="13"/>
      <c r="M100" s="16" t="str">
        <f>M98&amp;L98&amp;M99</f>
        <v xml:space="preserve">   </v>
      </c>
      <c r="N100" s="16" t="str">
        <f>N98&amp;L98&amp;N99</f>
        <v xml:space="preserve">   </v>
      </c>
      <c r="O100" s="16" t="str">
        <f>O98&amp;L98&amp;O99</f>
        <v xml:space="preserve">   </v>
      </c>
      <c r="P100" s="16" t="str">
        <f>P98&amp;L98&amp;P99</f>
        <v xml:space="preserve">   </v>
      </c>
      <c r="Q100" s="16" t="str">
        <f>Q98&amp;L98&amp;Q99</f>
        <v xml:space="preserve">twenty </v>
      </c>
      <c r="R100" s="14" t="e">
        <v>#REF!</v>
      </c>
    </row>
    <row r="101" spans="1:19" x14ac:dyDescent="0.2">
      <c r="A101" s="14">
        <v>96</v>
      </c>
      <c r="B101" s="14" t="s">
        <v>273</v>
      </c>
      <c r="C101" s="13">
        <f>+R101</f>
        <v>21</v>
      </c>
      <c r="D101" s="13"/>
      <c r="E101" s="13"/>
      <c r="F101" s="13"/>
      <c r="G101" s="13"/>
      <c r="H101" s="13" t="s">
        <v>168</v>
      </c>
      <c r="I101" s="13"/>
      <c r="J101" s="13"/>
      <c r="K101" s="13"/>
      <c r="L101" s="13"/>
      <c r="M101" s="13"/>
      <c r="N101" s="13" t="s">
        <v>169</v>
      </c>
      <c r="O101" s="13"/>
      <c r="P101" s="13" t="s">
        <v>170</v>
      </c>
      <c r="Q101" s="13"/>
      <c r="R101" s="14">
        <v>21</v>
      </c>
      <c r="S101" s="14" t="str">
        <f>+C105</f>
        <v>Rs twenty one Only</v>
      </c>
    </row>
    <row r="102" spans="1:19" hidden="1" x14ac:dyDescent="0.2">
      <c r="A102" s="14">
        <v>97</v>
      </c>
      <c r="B102" s="14" t="s">
        <v>274</v>
      </c>
      <c r="C102" s="13">
        <f>MOD(C101,100000)</f>
        <v>21</v>
      </c>
      <c r="D102" s="13">
        <f>ROUNDDOWN((MOD(C103,10000))/1000,0)</f>
        <v>0</v>
      </c>
      <c r="E102" s="13">
        <f>ROUNDDOWN((MOD(C103,1000))/100,0)</f>
        <v>0</v>
      </c>
      <c r="F102" s="13">
        <f>ROUNDDOWN((MOD(C103,100))/10,0)</f>
        <v>0</v>
      </c>
      <c r="G102" s="13">
        <f>MOD(C103,10)</f>
        <v>0</v>
      </c>
      <c r="H102" s="13">
        <f>ROUNDDOWN((MOD(C101,100000))/10000,0)</f>
        <v>0</v>
      </c>
      <c r="I102" s="13">
        <f>ROUNDDOWN((MOD(C101,10000))/1000,0)</f>
        <v>0</v>
      </c>
      <c r="J102" s="13">
        <f>ROUNDDOWN((MOD(C101,1000))/100,0)</f>
        <v>0</v>
      </c>
      <c r="K102" s="13">
        <f>ROUNDDOWN((MOD(C101,100))/10,0)</f>
        <v>2</v>
      </c>
      <c r="L102" s="13">
        <f>MOD(C101,10)</f>
        <v>1</v>
      </c>
      <c r="M102" s="13">
        <f>(D102*10)+E102</f>
        <v>0</v>
      </c>
      <c r="N102" s="13">
        <f>(F102*10)+G102</f>
        <v>0</v>
      </c>
      <c r="O102" s="13">
        <f>(H102*10)+I102</f>
        <v>0</v>
      </c>
      <c r="P102" s="13">
        <f>+J102</f>
        <v>0</v>
      </c>
      <c r="Q102" s="13">
        <f>K102*10+L102</f>
        <v>21</v>
      </c>
      <c r="R102" s="14" t="e">
        <v>#REF!</v>
      </c>
    </row>
    <row r="103" spans="1:19" hidden="1" x14ac:dyDescent="0.2">
      <c r="A103" s="14">
        <v>98</v>
      </c>
      <c r="B103" s="14" t="s">
        <v>275</v>
      </c>
      <c r="C103" s="13">
        <f>(C101-C102)/100000</f>
        <v>0</v>
      </c>
      <c r="D103" s="13"/>
      <c r="E103" s="13"/>
      <c r="F103" s="13"/>
      <c r="G103" s="13"/>
      <c r="H103" s="13"/>
      <c r="I103" s="13"/>
      <c r="J103" s="13"/>
      <c r="K103" s="13"/>
      <c r="L103" s="13" t="s">
        <v>14</v>
      </c>
      <c r="M103" s="13" t="str">
        <f>VLOOKUP(M102,$A$5:$B$104,2)</f>
        <v xml:space="preserve"> </v>
      </c>
      <c r="N103" s="13" t="str">
        <f>VLOOKUP(N102,$A$5:$B$104,2)</f>
        <v xml:space="preserve"> </v>
      </c>
      <c r="O103" s="13" t="str">
        <f>VLOOKUP(O102,$A$5:$B$104,2)</f>
        <v xml:space="preserve"> </v>
      </c>
      <c r="P103" s="13" t="str">
        <f>VLOOKUP(P102,$A$5:$B$104,2)</f>
        <v xml:space="preserve"> </v>
      </c>
      <c r="Q103" s="13" t="str">
        <f>VLOOKUP(Q102,$A$5:$B$104,2)</f>
        <v>twenty one</v>
      </c>
      <c r="R103" s="14" t="e">
        <v>#REF!</v>
      </c>
    </row>
    <row r="104" spans="1:19" hidden="1" x14ac:dyDescent="0.2">
      <c r="A104" s="14">
        <v>99</v>
      </c>
      <c r="B104" s="14" t="s">
        <v>276</v>
      </c>
      <c r="C104" s="13"/>
      <c r="D104" s="13"/>
      <c r="E104" s="13"/>
      <c r="F104" s="13"/>
      <c r="G104" s="13"/>
      <c r="H104" s="13"/>
      <c r="I104" s="13"/>
      <c r="J104" s="13"/>
      <c r="K104" s="13"/>
      <c r="L104" s="13"/>
      <c r="M104" s="13" t="str">
        <f>IF(M102&gt;=1,$B$4,$B$5)</f>
        <v xml:space="preserve"> </v>
      </c>
      <c r="N104" s="13" t="str">
        <f>IF(N102&gt;=1,$B$3,$B$5)</f>
        <v xml:space="preserve"> </v>
      </c>
      <c r="O104" s="13" t="str">
        <f>IF(O102&gt;=1,$B$1,$B$5)</f>
        <v xml:space="preserve"> </v>
      </c>
      <c r="P104" s="13" t="str">
        <f>IF(P102&gt;=1,$B$2,$B$5)</f>
        <v xml:space="preserve"> </v>
      </c>
      <c r="Q104" s="13"/>
      <c r="R104" s="14" t="e">
        <v>#REF!</v>
      </c>
    </row>
    <row r="105" spans="1:19" ht="15.75" hidden="1" x14ac:dyDescent="0.25">
      <c r="A105" s="14">
        <v>100</v>
      </c>
      <c r="B105" s="14" t="s">
        <v>277</v>
      </c>
      <c r="C105" s="15" t="str">
        <f>TRIM(N101&amp;M105&amp;N105&amp;O105&amp;P105&amp;Q105&amp;P101)</f>
        <v>Rs twenty one Only</v>
      </c>
      <c r="D105" s="13"/>
      <c r="E105" s="13"/>
      <c r="F105" s="13"/>
      <c r="G105" s="13"/>
      <c r="H105" s="13"/>
      <c r="I105" s="13"/>
      <c r="J105" s="13"/>
      <c r="K105" s="13"/>
      <c r="L105" s="13"/>
      <c r="M105" s="16" t="str">
        <f>M103&amp;L103&amp;M104</f>
        <v xml:space="preserve">   </v>
      </c>
      <c r="N105" s="16" t="str">
        <f>N103&amp;L103&amp;N104</f>
        <v xml:space="preserve">   </v>
      </c>
      <c r="O105" s="16" t="str">
        <f>O103&amp;L103&amp;O104</f>
        <v xml:space="preserve">   </v>
      </c>
      <c r="P105" s="16" t="str">
        <f>P103&amp;L103&amp;P104</f>
        <v xml:space="preserve">   </v>
      </c>
      <c r="Q105" s="16" t="str">
        <f>Q103&amp;L103&amp;Q104</f>
        <v xml:space="preserve">twenty one </v>
      </c>
      <c r="R105" s="14" t="e">
        <v>#REF!</v>
      </c>
    </row>
    <row r="106" spans="1:19" x14ac:dyDescent="0.2">
      <c r="C106" s="13">
        <f>+R106</f>
        <v>22</v>
      </c>
      <c r="D106" s="13"/>
      <c r="E106" s="13"/>
      <c r="F106" s="13"/>
      <c r="G106" s="13"/>
      <c r="H106" s="13" t="s">
        <v>168</v>
      </c>
      <c r="I106" s="13"/>
      <c r="J106" s="13"/>
      <c r="K106" s="13"/>
      <c r="L106" s="13"/>
      <c r="M106" s="13"/>
      <c r="N106" s="13" t="s">
        <v>169</v>
      </c>
      <c r="O106" s="13"/>
      <c r="P106" s="13" t="s">
        <v>170</v>
      </c>
      <c r="Q106" s="13"/>
      <c r="R106" s="14">
        <v>22</v>
      </c>
      <c r="S106" s="14" t="str">
        <f>+C110</f>
        <v>Rs twenty two Only</v>
      </c>
    </row>
    <row r="107" spans="1:19" hidden="1" x14ac:dyDescent="0.2">
      <c r="C107" s="13">
        <f>MOD(C106,100000)</f>
        <v>22</v>
      </c>
      <c r="D107" s="13">
        <f>ROUNDDOWN((MOD(C108,10000))/1000,0)</f>
        <v>0</v>
      </c>
      <c r="E107" s="13">
        <f>ROUNDDOWN((MOD(C108,1000))/100,0)</f>
        <v>0</v>
      </c>
      <c r="F107" s="13">
        <f>ROUNDDOWN((MOD(C108,100))/10,0)</f>
        <v>0</v>
      </c>
      <c r="G107" s="13">
        <f>MOD(C108,10)</f>
        <v>0</v>
      </c>
      <c r="H107" s="13">
        <f>ROUNDDOWN((MOD(C106,100000))/10000,0)</f>
        <v>0</v>
      </c>
      <c r="I107" s="13">
        <f>ROUNDDOWN((MOD(C106,10000))/1000,0)</f>
        <v>0</v>
      </c>
      <c r="J107" s="13">
        <f>ROUNDDOWN((MOD(C106,1000))/100,0)</f>
        <v>0</v>
      </c>
      <c r="K107" s="13">
        <f>ROUNDDOWN((MOD(C106,100))/10,0)</f>
        <v>2</v>
      </c>
      <c r="L107" s="13">
        <f>MOD(C106,10)</f>
        <v>2</v>
      </c>
      <c r="M107" s="13">
        <f>(D107*10)+E107</f>
        <v>0</v>
      </c>
      <c r="N107" s="13">
        <f>(F107*10)+G107</f>
        <v>0</v>
      </c>
      <c r="O107" s="13">
        <f>(H107*10)+I107</f>
        <v>0</v>
      </c>
      <c r="P107" s="13">
        <f>+J107</f>
        <v>0</v>
      </c>
      <c r="Q107" s="13">
        <f>K107*10+L107</f>
        <v>22</v>
      </c>
      <c r="R107" s="14" t="e">
        <v>#REF!</v>
      </c>
    </row>
    <row r="108" spans="1:19" hidden="1" x14ac:dyDescent="0.2">
      <c r="C108" s="13">
        <f>(C106-C107)/100000</f>
        <v>0</v>
      </c>
      <c r="D108" s="13"/>
      <c r="E108" s="13"/>
      <c r="F108" s="13"/>
      <c r="G108" s="13"/>
      <c r="H108" s="13"/>
      <c r="I108" s="13"/>
      <c r="J108" s="13"/>
      <c r="K108" s="13"/>
      <c r="L108" s="13" t="s">
        <v>14</v>
      </c>
      <c r="M108" s="13" t="str">
        <f>VLOOKUP(M107,$A$5:$B$104,2)</f>
        <v xml:space="preserve"> </v>
      </c>
      <c r="N108" s="13" t="str">
        <f>VLOOKUP(N107,$A$5:$B$104,2)</f>
        <v xml:space="preserve"> </v>
      </c>
      <c r="O108" s="13" t="str">
        <f>VLOOKUP(O107,$A$5:$B$104,2)</f>
        <v xml:space="preserve"> </v>
      </c>
      <c r="P108" s="13" t="str">
        <f>VLOOKUP(P107,$A$5:$B$104,2)</f>
        <v xml:space="preserve"> </v>
      </c>
      <c r="Q108" s="13" t="str">
        <f>VLOOKUP(Q107,$A$5:$B$104,2)</f>
        <v>twenty two</v>
      </c>
      <c r="R108" s="14" t="e">
        <v>#REF!</v>
      </c>
    </row>
    <row r="109" spans="1:19" hidden="1" x14ac:dyDescent="0.2">
      <c r="C109" s="13"/>
      <c r="D109" s="13"/>
      <c r="E109" s="13"/>
      <c r="F109" s="13"/>
      <c r="G109" s="13"/>
      <c r="H109" s="13"/>
      <c r="I109" s="13"/>
      <c r="J109" s="13"/>
      <c r="K109" s="13"/>
      <c r="L109" s="13"/>
      <c r="M109" s="13" t="str">
        <f>IF(M107&gt;=1,$B$4,$B$5)</f>
        <v xml:space="preserve"> </v>
      </c>
      <c r="N109" s="13" t="str">
        <f>IF(N107&gt;=1,$B$3,$B$5)</f>
        <v xml:space="preserve"> </v>
      </c>
      <c r="O109" s="13" t="str">
        <f>IF(O107&gt;=1,$B$1,$B$5)</f>
        <v xml:space="preserve"> </v>
      </c>
      <c r="P109" s="13" t="str">
        <f>IF(P107&gt;=1,$B$2,$B$5)</f>
        <v xml:space="preserve"> </v>
      </c>
      <c r="Q109" s="13"/>
      <c r="R109" s="14" t="e">
        <v>#REF!</v>
      </c>
    </row>
    <row r="110" spans="1:19" ht="15.75" hidden="1" x14ac:dyDescent="0.25">
      <c r="C110" s="15" t="str">
        <f>TRIM(N106&amp;M110&amp;N110&amp;O110&amp;P110&amp;Q110&amp;P106)</f>
        <v>Rs twenty two Only</v>
      </c>
      <c r="D110" s="13"/>
      <c r="E110" s="13"/>
      <c r="F110" s="13"/>
      <c r="G110" s="13"/>
      <c r="H110" s="13"/>
      <c r="I110" s="13"/>
      <c r="J110" s="13"/>
      <c r="K110" s="13"/>
      <c r="L110" s="13"/>
      <c r="M110" s="16" t="str">
        <f>M108&amp;L108&amp;M109</f>
        <v xml:space="preserve">   </v>
      </c>
      <c r="N110" s="16" t="str">
        <f>N108&amp;L108&amp;N109</f>
        <v xml:space="preserve">   </v>
      </c>
      <c r="O110" s="16" t="str">
        <f>O108&amp;L108&amp;O109</f>
        <v xml:space="preserve">   </v>
      </c>
      <c r="P110" s="16" t="str">
        <f>P108&amp;L108&amp;P109</f>
        <v xml:space="preserve">   </v>
      </c>
      <c r="Q110" s="16" t="str">
        <f>Q108&amp;L108&amp;Q109</f>
        <v xml:space="preserve">twenty two </v>
      </c>
      <c r="R110" s="14" t="e">
        <v>#REF!</v>
      </c>
    </row>
    <row r="111" spans="1:19" x14ac:dyDescent="0.2">
      <c r="C111" s="13">
        <f>+R111</f>
        <v>23</v>
      </c>
      <c r="D111" s="13"/>
      <c r="E111" s="13"/>
      <c r="F111" s="13"/>
      <c r="G111" s="13"/>
      <c r="H111" s="13" t="s">
        <v>168</v>
      </c>
      <c r="I111" s="13"/>
      <c r="J111" s="13"/>
      <c r="K111" s="13"/>
      <c r="L111" s="13"/>
      <c r="M111" s="13"/>
      <c r="N111" s="13" t="s">
        <v>169</v>
      </c>
      <c r="O111" s="13"/>
      <c r="P111" s="13" t="s">
        <v>170</v>
      </c>
      <c r="Q111" s="13"/>
      <c r="R111" s="14">
        <v>23</v>
      </c>
      <c r="S111" s="14" t="str">
        <f>+C115</f>
        <v>Rs twenty three Only</v>
      </c>
    </row>
    <row r="112" spans="1:19" hidden="1" x14ac:dyDescent="0.2">
      <c r="C112" s="13">
        <f>MOD(C111,100000)</f>
        <v>23</v>
      </c>
      <c r="D112" s="13">
        <f>ROUNDDOWN((MOD(C113,10000))/1000,0)</f>
        <v>0</v>
      </c>
      <c r="E112" s="13">
        <f>ROUNDDOWN((MOD(C113,1000))/100,0)</f>
        <v>0</v>
      </c>
      <c r="F112" s="13">
        <f>ROUNDDOWN((MOD(C113,100))/10,0)</f>
        <v>0</v>
      </c>
      <c r="G112" s="13">
        <f>MOD(C113,10)</f>
        <v>0</v>
      </c>
      <c r="H112" s="13">
        <f>ROUNDDOWN((MOD(C111,100000))/10000,0)</f>
        <v>0</v>
      </c>
      <c r="I112" s="13">
        <f>ROUNDDOWN((MOD(C111,10000))/1000,0)</f>
        <v>0</v>
      </c>
      <c r="J112" s="13">
        <f>ROUNDDOWN((MOD(C111,1000))/100,0)</f>
        <v>0</v>
      </c>
      <c r="K112" s="13">
        <f>ROUNDDOWN((MOD(C111,100))/10,0)</f>
        <v>2</v>
      </c>
      <c r="L112" s="13">
        <f>MOD(C111,10)</f>
        <v>3</v>
      </c>
      <c r="M112" s="13">
        <f>(D112*10)+E112</f>
        <v>0</v>
      </c>
      <c r="N112" s="13">
        <f>(F112*10)+G112</f>
        <v>0</v>
      </c>
      <c r="O112" s="13">
        <f>(H112*10)+I112</f>
        <v>0</v>
      </c>
      <c r="P112" s="13">
        <f>+J112</f>
        <v>0</v>
      </c>
      <c r="Q112" s="13">
        <f>K112*10+L112</f>
        <v>23</v>
      </c>
      <c r="R112" s="14" t="e">
        <v>#REF!</v>
      </c>
    </row>
    <row r="113" spans="3:19" hidden="1" x14ac:dyDescent="0.2">
      <c r="C113" s="13">
        <f>(C111-C112)/100000</f>
        <v>0</v>
      </c>
      <c r="D113" s="13"/>
      <c r="E113" s="13"/>
      <c r="F113" s="13"/>
      <c r="G113" s="13"/>
      <c r="H113" s="13"/>
      <c r="I113" s="13"/>
      <c r="J113" s="13"/>
      <c r="K113" s="13"/>
      <c r="L113" s="13" t="s">
        <v>14</v>
      </c>
      <c r="M113" s="13" t="str">
        <f>VLOOKUP(M112,$A$5:$B$104,2)</f>
        <v xml:space="preserve"> </v>
      </c>
      <c r="N113" s="13" t="str">
        <f>VLOOKUP(N112,$A$5:$B$104,2)</f>
        <v xml:space="preserve"> </v>
      </c>
      <c r="O113" s="13" t="str">
        <f>VLOOKUP(O112,$A$5:$B$104,2)</f>
        <v xml:space="preserve"> </v>
      </c>
      <c r="P113" s="13" t="str">
        <f>VLOOKUP(P112,$A$5:$B$104,2)</f>
        <v xml:space="preserve"> </v>
      </c>
      <c r="Q113" s="13" t="str">
        <f>VLOOKUP(Q112,$A$5:$B$104,2)</f>
        <v>twenty three</v>
      </c>
      <c r="R113" s="14" t="e">
        <v>#REF!</v>
      </c>
    </row>
    <row r="114" spans="3:19" hidden="1" x14ac:dyDescent="0.2">
      <c r="C114" s="13"/>
      <c r="D114" s="13"/>
      <c r="E114" s="13"/>
      <c r="F114" s="13"/>
      <c r="G114" s="13"/>
      <c r="H114" s="13"/>
      <c r="I114" s="13"/>
      <c r="J114" s="13"/>
      <c r="K114" s="13"/>
      <c r="L114" s="13"/>
      <c r="M114" s="13" t="str">
        <f>IF(M112&gt;=1,$B$4,$B$5)</f>
        <v xml:space="preserve"> </v>
      </c>
      <c r="N114" s="13" t="str">
        <f>IF(N112&gt;=1,$B$3,$B$5)</f>
        <v xml:space="preserve"> </v>
      </c>
      <c r="O114" s="13" t="str">
        <f>IF(O112&gt;=1,$B$1,$B$5)</f>
        <v xml:space="preserve"> </v>
      </c>
      <c r="P114" s="13" t="str">
        <f>IF(P112&gt;=1,$B$2,$B$5)</f>
        <v xml:space="preserve"> </v>
      </c>
      <c r="Q114" s="13"/>
      <c r="R114" s="14" t="e">
        <v>#REF!</v>
      </c>
    </row>
    <row r="115" spans="3:19" ht="15.75" hidden="1" x14ac:dyDescent="0.25">
      <c r="C115" s="15" t="str">
        <f>TRIM(N111&amp;M115&amp;N115&amp;O115&amp;P115&amp;Q115&amp;P111)</f>
        <v>Rs twenty three Only</v>
      </c>
      <c r="D115" s="13"/>
      <c r="E115" s="13"/>
      <c r="F115" s="13"/>
      <c r="G115" s="13"/>
      <c r="H115" s="13"/>
      <c r="I115" s="13"/>
      <c r="J115" s="13"/>
      <c r="K115" s="13"/>
      <c r="L115" s="13"/>
      <c r="M115" s="16" t="str">
        <f>M113&amp;L113&amp;M114</f>
        <v xml:space="preserve">   </v>
      </c>
      <c r="N115" s="16" t="str">
        <f>N113&amp;L113&amp;N114</f>
        <v xml:space="preserve">   </v>
      </c>
      <c r="O115" s="16" t="str">
        <f>O113&amp;L113&amp;O114</f>
        <v xml:space="preserve">   </v>
      </c>
      <c r="P115" s="16" t="str">
        <f>P113&amp;L113&amp;P114</f>
        <v xml:space="preserve">   </v>
      </c>
      <c r="Q115" s="16" t="str">
        <f>Q113&amp;L113&amp;Q114</f>
        <v xml:space="preserve">twenty three </v>
      </c>
      <c r="R115" s="14" t="e">
        <v>#REF!</v>
      </c>
    </row>
    <row r="116" spans="3:19" x14ac:dyDescent="0.2">
      <c r="C116" s="13">
        <f>+R116</f>
        <v>24</v>
      </c>
      <c r="D116" s="13"/>
      <c r="E116" s="13"/>
      <c r="F116" s="13"/>
      <c r="G116" s="13"/>
      <c r="H116" s="13" t="s">
        <v>168</v>
      </c>
      <c r="I116" s="13"/>
      <c r="J116" s="13"/>
      <c r="K116" s="13"/>
      <c r="L116" s="13"/>
      <c r="M116" s="13"/>
      <c r="N116" s="13" t="s">
        <v>169</v>
      </c>
      <c r="O116" s="13"/>
      <c r="P116" s="13" t="s">
        <v>170</v>
      </c>
      <c r="Q116" s="13"/>
      <c r="R116" s="14">
        <v>24</v>
      </c>
      <c r="S116" s="14" t="str">
        <f>+C120</f>
        <v>Rs twenty four Only</v>
      </c>
    </row>
    <row r="117" spans="3:19" hidden="1" x14ac:dyDescent="0.2">
      <c r="C117" s="13">
        <f>MOD(C116,100000)</f>
        <v>24</v>
      </c>
      <c r="D117" s="13">
        <f>ROUNDDOWN((MOD(C118,10000))/1000,0)</f>
        <v>0</v>
      </c>
      <c r="E117" s="13">
        <f>ROUNDDOWN((MOD(C118,1000))/100,0)</f>
        <v>0</v>
      </c>
      <c r="F117" s="13">
        <f>ROUNDDOWN((MOD(C118,100))/10,0)</f>
        <v>0</v>
      </c>
      <c r="G117" s="13">
        <f>MOD(C118,10)</f>
        <v>0</v>
      </c>
      <c r="H117" s="13">
        <f>ROUNDDOWN((MOD(C116,100000))/10000,0)</f>
        <v>0</v>
      </c>
      <c r="I117" s="13">
        <f>ROUNDDOWN((MOD(C116,10000))/1000,0)</f>
        <v>0</v>
      </c>
      <c r="J117" s="13">
        <f>ROUNDDOWN((MOD(C116,1000))/100,0)</f>
        <v>0</v>
      </c>
      <c r="K117" s="13">
        <f>ROUNDDOWN((MOD(C116,100))/10,0)</f>
        <v>2</v>
      </c>
      <c r="L117" s="13">
        <f>MOD(C116,10)</f>
        <v>4</v>
      </c>
      <c r="M117" s="13">
        <f>(D117*10)+E117</f>
        <v>0</v>
      </c>
      <c r="N117" s="13">
        <f>(F117*10)+G117</f>
        <v>0</v>
      </c>
      <c r="O117" s="13">
        <f>(H117*10)+I117</f>
        <v>0</v>
      </c>
      <c r="P117" s="13">
        <f>+J117</f>
        <v>0</v>
      </c>
      <c r="Q117" s="13">
        <f>K117*10+L117</f>
        <v>24</v>
      </c>
      <c r="R117" s="14" t="e">
        <v>#REF!</v>
      </c>
    </row>
    <row r="118" spans="3:19" hidden="1" x14ac:dyDescent="0.2">
      <c r="C118" s="13">
        <f>(C116-C117)/100000</f>
        <v>0</v>
      </c>
      <c r="D118" s="13"/>
      <c r="E118" s="13"/>
      <c r="F118" s="13"/>
      <c r="G118" s="13"/>
      <c r="H118" s="13"/>
      <c r="I118" s="13"/>
      <c r="J118" s="13"/>
      <c r="K118" s="13"/>
      <c r="L118" s="13" t="s">
        <v>14</v>
      </c>
      <c r="M118" s="13" t="str">
        <f>VLOOKUP(M117,$A$5:$B$104,2)</f>
        <v xml:space="preserve"> </v>
      </c>
      <c r="N118" s="13" t="str">
        <f>VLOOKUP(N117,$A$5:$B$104,2)</f>
        <v xml:space="preserve"> </v>
      </c>
      <c r="O118" s="13" t="str">
        <f>VLOOKUP(O117,$A$5:$B$104,2)</f>
        <v xml:space="preserve"> </v>
      </c>
      <c r="P118" s="13" t="str">
        <f>VLOOKUP(P117,$A$5:$B$104,2)</f>
        <v xml:space="preserve"> </v>
      </c>
      <c r="Q118" s="13" t="str">
        <f>VLOOKUP(Q117,$A$5:$B$104,2)</f>
        <v>twenty four</v>
      </c>
      <c r="R118" s="14" t="e">
        <v>#REF!</v>
      </c>
    </row>
    <row r="119" spans="3:19" hidden="1" x14ac:dyDescent="0.2">
      <c r="C119" s="13"/>
      <c r="D119" s="13"/>
      <c r="E119" s="13"/>
      <c r="F119" s="13"/>
      <c r="G119" s="13"/>
      <c r="H119" s="13"/>
      <c r="I119" s="13"/>
      <c r="J119" s="13"/>
      <c r="K119" s="13"/>
      <c r="L119" s="13"/>
      <c r="M119" s="13" t="str">
        <f>IF(M117&gt;=1,$B$4,$B$5)</f>
        <v xml:space="preserve"> </v>
      </c>
      <c r="N119" s="13" t="str">
        <f>IF(N117&gt;=1,$B$3,$B$5)</f>
        <v xml:space="preserve"> </v>
      </c>
      <c r="O119" s="13" t="str">
        <f>IF(O117&gt;=1,$B$1,$B$5)</f>
        <v xml:space="preserve"> </v>
      </c>
      <c r="P119" s="13" t="str">
        <f>IF(P117&gt;=1,$B$2,$B$5)</f>
        <v xml:space="preserve"> </v>
      </c>
      <c r="Q119" s="13"/>
      <c r="R119" s="14" t="e">
        <v>#REF!</v>
      </c>
    </row>
    <row r="120" spans="3:19" ht="15.75" hidden="1" x14ac:dyDescent="0.25">
      <c r="C120" s="15" t="str">
        <f>TRIM(N116&amp;M120&amp;N120&amp;O120&amp;P120&amp;Q120&amp;P116)</f>
        <v>Rs twenty four Only</v>
      </c>
      <c r="D120" s="13"/>
      <c r="E120" s="13"/>
      <c r="F120" s="13"/>
      <c r="G120" s="13"/>
      <c r="H120" s="13"/>
      <c r="I120" s="13"/>
      <c r="J120" s="13"/>
      <c r="K120" s="13"/>
      <c r="L120" s="13"/>
      <c r="M120" s="16" t="str">
        <f>M118&amp;L118&amp;M119</f>
        <v xml:space="preserve">   </v>
      </c>
      <c r="N120" s="16" t="str">
        <f>N118&amp;L118&amp;N119</f>
        <v xml:space="preserve">   </v>
      </c>
      <c r="O120" s="16" t="str">
        <f>O118&amp;L118&amp;O119</f>
        <v xml:space="preserve">   </v>
      </c>
      <c r="P120" s="16" t="str">
        <f>P118&amp;L118&amp;P119</f>
        <v xml:space="preserve">   </v>
      </c>
      <c r="Q120" s="16" t="str">
        <f>Q118&amp;L118&amp;Q119</f>
        <v xml:space="preserve">twenty four </v>
      </c>
      <c r="R120" s="14" t="e">
        <v>#REF!</v>
      </c>
    </row>
    <row r="121" spans="3:19" x14ac:dyDescent="0.2">
      <c r="C121" s="13">
        <f>+R121</f>
        <v>25</v>
      </c>
      <c r="D121" s="13"/>
      <c r="E121" s="13"/>
      <c r="F121" s="13"/>
      <c r="G121" s="13"/>
      <c r="H121" s="13" t="s">
        <v>168</v>
      </c>
      <c r="I121" s="13"/>
      <c r="J121" s="13"/>
      <c r="K121" s="13"/>
      <c r="L121" s="13"/>
      <c r="M121" s="13"/>
      <c r="N121" s="13" t="s">
        <v>169</v>
      </c>
      <c r="O121" s="13"/>
      <c r="P121" s="13" t="s">
        <v>170</v>
      </c>
      <c r="Q121" s="13"/>
      <c r="R121" s="14">
        <v>25</v>
      </c>
      <c r="S121" s="14" t="str">
        <f>+C125</f>
        <v>Rs twenty five Only</v>
      </c>
    </row>
    <row r="122" spans="3:19" hidden="1" x14ac:dyDescent="0.2">
      <c r="C122" s="13">
        <f>MOD(C121,100000)</f>
        <v>25</v>
      </c>
      <c r="D122" s="13">
        <f>ROUNDDOWN((MOD(C123,10000))/1000,0)</f>
        <v>0</v>
      </c>
      <c r="E122" s="13">
        <f>ROUNDDOWN((MOD(C123,1000))/100,0)</f>
        <v>0</v>
      </c>
      <c r="F122" s="13">
        <f>ROUNDDOWN((MOD(C123,100))/10,0)</f>
        <v>0</v>
      </c>
      <c r="G122" s="13">
        <f>MOD(C123,10)</f>
        <v>0</v>
      </c>
      <c r="H122" s="13">
        <f>ROUNDDOWN((MOD(C121,100000))/10000,0)</f>
        <v>0</v>
      </c>
      <c r="I122" s="13">
        <f>ROUNDDOWN((MOD(C121,10000))/1000,0)</f>
        <v>0</v>
      </c>
      <c r="J122" s="13">
        <f>ROUNDDOWN((MOD(C121,1000))/100,0)</f>
        <v>0</v>
      </c>
      <c r="K122" s="13">
        <f>ROUNDDOWN((MOD(C121,100))/10,0)</f>
        <v>2</v>
      </c>
      <c r="L122" s="13">
        <f>MOD(C121,10)</f>
        <v>5</v>
      </c>
      <c r="M122" s="13">
        <f>(D122*10)+E122</f>
        <v>0</v>
      </c>
      <c r="N122" s="13">
        <f>(F122*10)+G122</f>
        <v>0</v>
      </c>
      <c r="O122" s="13">
        <f>(H122*10)+I122</f>
        <v>0</v>
      </c>
      <c r="P122" s="13">
        <f>+J122</f>
        <v>0</v>
      </c>
      <c r="Q122" s="13">
        <f>K122*10+L122</f>
        <v>25</v>
      </c>
      <c r="R122" s="14" t="e">
        <v>#REF!</v>
      </c>
    </row>
    <row r="123" spans="3:19" hidden="1" x14ac:dyDescent="0.2">
      <c r="C123" s="13">
        <f>(C121-C122)/100000</f>
        <v>0</v>
      </c>
      <c r="D123" s="13"/>
      <c r="E123" s="13"/>
      <c r="F123" s="13"/>
      <c r="G123" s="13"/>
      <c r="H123" s="13"/>
      <c r="I123" s="13"/>
      <c r="J123" s="13"/>
      <c r="K123" s="13"/>
      <c r="L123" s="13" t="s">
        <v>14</v>
      </c>
      <c r="M123" s="13" t="str">
        <f>VLOOKUP(M122,$A$5:$B$104,2)</f>
        <v xml:space="preserve"> </v>
      </c>
      <c r="N123" s="13" t="str">
        <f>VLOOKUP(N122,$A$5:$B$104,2)</f>
        <v xml:space="preserve"> </v>
      </c>
      <c r="O123" s="13" t="str">
        <f>VLOOKUP(O122,$A$5:$B$104,2)</f>
        <v xml:space="preserve"> </v>
      </c>
      <c r="P123" s="13" t="str">
        <f>VLOOKUP(P122,$A$5:$B$104,2)</f>
        <v xml:space="preserve"> </v>
      </c>
      <c r="Q123" s="13" t="str">
        <f>VLOOKUP(Q122,$A$5:$B$104,2)</f>
        <v>twenty five</v>
      </c>
      <c r="R123" s="14" t="e">
        <v>#REF!</v>
      </c>
    </row>
    <row r="124" spans="3:19" hidden="1" x14ac:dyDescent="0.2">
      <c r="C124" s="13"/>
      <c r="D124" s="13"/>
      <c r="E124" s="13"/>
      <c r="F124" s="13"/>
      <c r="G124" s="13"/>
      <c r="H124" s="13"/>
      <c r="I124" s="13"/>
      <c r="J124" s="13"/>
      <c r="K124" s="13"/>
      <c r="L124" s="13"/>
      <c r="M124" s="13" t="str">
        <f>IF(M122&gt;=1,$B$4,$B$5)</f>
        <v xml:space="preserve"> </v>
      </c>
      <c r="N124" s="13" t="str">
        <f>IF(N122&gt;=1,$B$3,$B$5)</f>
        <v xml:space="preserve"> </v>
      </c>
      <c r="O124" s="13" t="str">
        <f>IF(O122&gt;=1,$B$1,$B$5)</f>
        <v xml:space="preserve"> </v>
      </c>
      <c r="P124" s="13" t="str">
        <f>IF(P122&gt;=1,$B$2,$B$5)</f>
        <v xml:space="preserve"> </v>
      </c>
      <c r="Q124" s="13"/>
      <c r="R124" s="14" t="e">
        <v>#REF!</v>
      </c>
    </row>
    <row r="125" spans="3:19" ht="15.75" hidden="1" x14ac:dyDescent="0.25">
      <c r="C125" s="15" t="str">
        <f>TRIM(N121&amp;M125&amp;N125&amp;O125&amp;P125&amp;Q125&amp;P121)</f>
        <v>Rs twenty five Only</v>
      </c>
      <c r="D125" s="13"/>
      <c r="E125" s="13"/>
      <c r="F125" s="13"/>
      <c r="G125" s="13"/>
      <c r="H125" s="13"/>
      <c r="I125" s="13"/>
      <c r="J125" s="13"/>
      <c r="K125" s="13"/>
      <c r="L125" s="13"/>
      <c r="M125" s="16" t="str">
        <f>M123&amp;L123&amp;M124</f>
        <v xml:space="preserve">   </v>
      </c>
      <c r="N125" s="16" t="str">
        <f>N123&amp;L123&amp;N124</f>
        <v xml:space="preserve">   </v>
      </c>
      <c r="O125" s="16" t="str">
        <f>O123&amp;L123&amp;O124</f>
        <v xml:space="preserve">   </v>
      </c>
      <c r="P125" s="16" t="str">
        <f>P123&amp;L123&amp;P124</f>
        <v xml:space="preserve">   </v>
      </c>
      <c r="Q125" s="16" t="str">
        <f>Q123&amp;L123&amp;Q124</f>
        <v xml:space="preserve">twenty five </v>
      </c>
      <c r="R125" s="14" t="e">
        <v>#REF!</v>
      </c>
    </row>
    <row r="126" spans="3:19" x14ac:dyDescent="0.2">
      <c r="C126" s="13">
        <f>+R126</f>
        <v>26</v>
      </c>
      <c r="D126" s="13"/>
      <c r="E126" s="13"/>
      <c r="F126" s="13"/>
      <c r="G126" s="13"/>
      <c r="H126" s="13" t="s">
        <v>168</v>
      </c>
      <c r="I126" s="13"/>
      <c r="J126" s="13"/>
      <c r="K126" s="13"/>
      <c r="L126" s="13"/>
      <c r="M126" s="13"/>
      <c r="N126" s="13" t="s">
        <v>169</v>
      </c>
      <c r="O126" s="13"/>
      <c r="P126" s="13" t="s">
        <v>170</v>
      </c>
      <c r="Q126" s="13"/>
      <c r="R126" s="14">
        <v>26</v>
      </c>
      <c r="S126" s="14" t="str">
        <f>+C130</f>
        <v>Rs twenty six Only</v>
      </c>
    </row>
    <row r="127" spans="3:19" hidden="1" x14ac:dyDescent="0.2">
      <c r="C127" s="13">
        <f>MOD(C126,100000)</f>
        <v>26</v>
      </c>
      <c r="D127" s="13">
        <f>ROUNDDOWN((MOD(C128,10000))/1000,0)</f>
        <v>0</v>
      </c>
      <c r="E127" s="13">
        <f>ROUNDDOWN((MOD(C128,1000))/100,0)</f>
        <v>0</v>
      </c>
      <c r="F127" s="13">
        <f>ROUNDDOWN((MOD(C128,100))/10,0)</f>
        <v>0</v>
      </c>
      <c r="G127" s="13">
        <f>MOD(C128,10)</f>
        <v>0</v>
      </c>
      <c r="H127" s="13">
        <f>ROUNDDOWN((MOD(C126,100000))/10000,0)</f>
        <v>0</v>
      </c>
      <c r="I127" s="13">
        <f>ROUNDDOWN((MOD(C126,10000))/1000,0)</f>
        <v>0</v>
      </c>
      <c r="J127" s="13">
        <f>ROUNDDOWN((MOD(C126,1000))/100,0)</f>
        <v>0</v>
      </c>
      <c r="K127" s="13">
        <f>ROUNDDOWN((MOD(C126,100))/10,0)</f>
        <v>2</v>
      </c>
      <c r="L127" s="13">
        <f>MOD(C126,10)</f>
        <v>6</v>
      </c>
      <c r="M127" s="13">
        <f>(D127*10)+E127</f>
        <v>0</v>
      </c>
      <c r="N127" s="13">
        <f>(F127*10)+G127</f>
        <v>0</v>
      </c>
      <c r="O127" s="13">
        <f>(H127*10)+I127</f>
        <v>0</v>
      </c>
      <c r="P127" s="13">
        <f>+J127</f>
        <v>0</v>
      </c>
      <c r="Q127" s="13">
        <f>K127*10+L127</f>
        <v>26</v>
      </c>
      <c r="R127" s="14" t="e">
        <v>#REF!</v>
      </c>
    </row>
    <row r="128" spans="3:19" hidden="1" x14ac:dyDescent="0.2">
      <c r="C128" s="13">
        <f>(C126-C127)/100000</f>
        <v>0</v>
      </c>
      <c r="D128" s="13"/>
      <c r="E128" s="13"/>
      <c r="F128" s="13"/>
      <c r="G128" s="13"/>
      <c r="H128" s="13"/>
      <c r="I128" s="13"/>
      <c r="J128" s="13"/>
      <c r="K128" s="13"/>
      <c r="L128" s="13" t="s">
        <v>14</v>
      </c>
      <c r="M128" s="13" t="str">
        <f>VLOOKUP(M127,$A$5:$B$104,2)</f>
        <v xml:space="preserve"> </v>
      </c>
      <c r="N128" s="13" t="str">
        <f>VLOOKUP(N127,$A$5:$B$104,2)</f>
        <v xml:space="preserve"> </v>
      </c>
      <c r="O128" s="13" t="str">
        <f>VLOOKUP(O127,$A$5:$B$104,2)</f>
        <v xml:space="preserve"> </v>
      </c>
      <c r="P128" s="13" t="str">
        <f>VLOOKUP(P127,$A$5:$B$104,2)</f>
        <v xml:space="preserve"> </v>
      </c>
      <c r="Q128" s="13" t="str">
        <f>VLOOKUP(Q127,$A$5:$B$104,2)</f>
        <v>twenty six</v>
      </c>
      <c r="R128" s="14" t="e">
        <v>#REF!</v>
      </c>
    </row>
    <row r="129" spans="3:19" hidden="1" x14ac:dyDescent="0.2">
      <c r="C129" s="13"/>
      <c r="D129" s="13"/>
      <c r="E129" s="13"/>
      <c r="F129" s="13"/>
      <c r="G129" s="13"/>
      <c r="H129" s="13"/>
      <c r="I129" s="13"/>
      <c r="J129" s="13"/>
      <c r="K129" s="13"/>
      <c r="L129" s="13"/>
      <c r="M129" s="13" t="str">
        <f>IF(M127&gt;=1,$B$4,$B$5)</f>
        <v xml:space="preserve"> </v>
      </c>
      <c r="N129" s="13" t="str">
        <f>IF(N127&gt;=1,$B$3,$B$5)</f>
        <v xml:space="preserve"> </v>
      </c>
      <c r="O129" s="13" t="str">
        <f>IF(O127&gt;=1,$B$1,$B$5)</f>
        <v xml:space="preserve"> </v>
      </c>
      <c r="P129" s="13" t="str">
        <f>IF(P127&gt;=1,$B$2,$B$5)</f>
        <v xml:space="preserve"> </v>
      </c>
      <c r="Q129" s="13"/>
      <c r="R129" s="14" t="e">
        <v>#REF!</v>
      </c>
    </row>
    <row r="130" spans="3:19" ht="15.75" hidden="1" x14ac:dyDescent="0.25">
      <c r="C130" s="15" t="str">
        <f>TRIM(N126&amp;M130&amp;N130&amp;O130&amp;P130&amp;Q130&amp;P126)</f>
        <v>Rs twenty six Only</v>
      </c>
      <c r="D130" s="13"/>
      <c r="E130" s="13"/>
      <c r="F130" s="13"/>
      <c r="G130" s="13"/>
      <c r="H130" s="13"/>
      <c r="I130" s="13"/>
      <c r="J130" s="13"/>
      <c r="K130" s="13"/>
      <c r="L130" s="13"/>
      <c r="M130" s="16" t="str">
        <f>M128&amp;L128&amp;M129</f>
        <v xml:space="preserve">   </v>
      </c>
      <c r="N130" s="16" t="str">
        <f>N128&amp;L128&amp;N129</f>
        <v xml:space="preserve">   </v>
      </c>
      <c r="O130" s="16" t="str">
        <f>O128&amp;L128&amp;O129</f>
        <v xml:space="preserve">   </v>
      </c>
      <c r="P130" s="16" t="str">
        <f>P128&amp;L128&amp;P129</f>
        <v xml:space="preserve">   </v>
      </c>
      <c r="Q130" s="16" t="str">
        <f>Q128&amp;L128&amp;Q129</f>
        <v xml:space="preserve">twenty six </v>
      </c>
      <c r="R130" s="14" t="e">
        <v>#REF!</v>
      </c>
    </row>
    <row r="131" spans="3:19" x14ac:dyDescent="0.2">
      <c r="C131" s="13">
        <f>+R131</f>
        <v>27</v>
      </c>
      <c r="D131" s="13"/>
      <c r="E131" s="13"/>
      <c r="F131" s="13"/>
      <c r="G131" s="13"/>
      <c r="H131" s="13" t="s">
        <v>168</v>
      </c>
      <c r="I131" s="13"/>
      <c r="J131" s="13"/>
      <c r="K131" s="13"/>
      <c r="L131" s="13"/>
      <c r="M131" s="13"/>
      <c r="N131" s="13" t="s">
        <v>169</v>
      </c>
      <c r="O131" s="13"/>
      <c r="P131" s="13" t="s">
        <v>170</v>
      </c>
      <c r="Q131" s="13"/>
      <c r="R131" s="14">
        <v>27</v>
      </c>
      <c r="S131" s="14" t="str">
        <f>+C135</f>
        <v>Rs twenty seven Only</v>
      </c>
    </row>
    <row r="132" spans="3:19" hidden="1" x14ac:dyDescent="0.2">
      <c r="C132" s="13">
        <f>MOD(C131,100000)</f>
        <v>27</v>
      </c>
      <c r="D132" s="13">
        <f>ROUNDDOWN((MOD(C133,10000))/1000,0)</f>
        <v>0</v>
      </c>
      <c r="E132" s="13">
        <f>ROUNDDOWN((MOD(C133,1000))/100,0)</f>
        <v>0</v>
      </c>
      <c r="F132" s="13">
        <f>ROUNDDOWN((MOD(C133,100))/10,0)</f>
        <v>0</v>
      </c>
      <c r="G132" s="13">
        <f>MOD(C133,10)</f>
        <v>0</v>
      </c>
      <c r="H132" s="13">
        <f>ROUNDDOWN((MOD(C131,100000))/10000,0)</f>
        <v>0</v>
      </c>
      <c r="I132" s="13">
        <f>ROUNDDOWN((MOD(C131,10000))/1000,0)</f>
        <v>0</v>
      </c>
      <c r="J132" s="13">
        <f>ROUNDDOWN((MOD(C131,1000))/100,0)</f>
        <v>0</v>
      </c>
      <c r="K132" s="13">
        <f>ROUNDDOWN((MOD(C131,100))/10,0)</f>
        <v>2</v>
      </c>
      <c r="L132" s="13">
        <f>MOD(C131,10)</f>
        <v>7</v>
      </c>
      <c r="M132" s="13">
        <f>(D132*10)+E132</f>
        <v>0</v>
      </c>
      <c r="N132" s="13">
        <f>(F132*10)+G132</f>
        <v>0</v>
      </c>
      <c r="O132" s="13">
        <f>(H132*10)+I132</f>
        <v>0</v>
      </c>
      <c r="P132" s="13">
        <f>+J132</f>
        <v>0</v>
      </c>
      <c r="Q132" s="13">
        <f>K132*10+L132</f>
        <v>27</v>
      </c>
      <c r="R132" s="14" t="e">
        <v>#REF!</v>
      </c>
    </row>
    <row r="133" spans="3:19" hidden="1" x14ac:dyDescent="0.2">
      <c r="C133" s="13">
        <f>(C131-C132)/100000</f>
        <v>0</v>
      </c>
      <c r="D133" s="13"/>
      <c r="E133" s="13"/>
      <c r="F133" s="13"/>
      <c r="G133" s="13"/>
      <c r="H133" s="13"/>
      <c r="I133" s="13"/>
      <c r="J133" s="13"/>
      <c r="K133" s="13"/>
      <c r="L133" s="13" t="s">
        <v>14</v>
      </c>
      <c r="M133" s="13" t="str">
        <f>VLOOKUP(M132,$A$5:$B$104,2)</f>
        <v xml:space="preserve"> </v>
      </c>
      <c r="N133" s="13" t="str">
        <f>VLOOKUP(N132,$A$5:$B$104,2)</f>
        <v xml:space="preserve"> </v>
      </c>
      <c r="O133" s="13" t="str">
        <f>VLOOKUP(O132,$A$5:$B$104,2)</f>
        <v xml:space="preserve"> </v>
      </c>
      <c r="P133" s="13" t="str">
        <f>VLOOKUP(P132,$A$5:$B$104,2)</f>
        <v xml:space="preserve"> </v>
      </c>
      <c r="Q133" s="13" t="str">
        <f>VLOOKUP(Q132,$A$5:$B$104,2)</f>
        <v>twenty seven</v>
      </c>
      <c r="R133" s="14" t="e">
        <v>#REF!</v>
      </c>
    </row>
    <row r="134" spans="3:19" hidden="1" x14ac:dyDescent="0.2">
      <c r="C134" s="13"/>
      <c r="D134" s="13"/>
      <c r="E134" s="13"/>
      <c r="F134" s="13"/>
      <c r="G134" s="13"/>
      <c r="H134" s="13"/>
      <c r="I134" s="13"/>
      <c r="J134" s="13"/>
      <c r="K134" s="13"/>
      <c r="L134" s="13"/>
      <c r="M134" s="13" t="str">
        <f>IF(M132&gt;=1,$B$4,$B$5)</f>
        <v xml:space="preserve"> </v>
      </c>
      <c r="N134" s="13" t="str">
        <f>IF(N132&gt;=1,$B$3,$B$5)</f>
        <v xml:space="preserve"> </v>
      </c>
      <c r="O134" s="13" t="str">
        <f>IF(O132&gt;=1,$B$1,$B$5)</f>
        <v xml:space="preserve"> </v>
      </c>
      <c r="P134" s="13" t="str">
        <f>IF(P132&gt;=1,$B$2,$B$5)</f>
        <v xml:space="preserve"> </v>
      </c>
      <c r="Q134" s="13"/>
      <c r="R134" s="14" t="e">
        <v>#REF!</v>
      </c>
    </row>
    <row r="135" spans="3:19" ht="15.75" hidden="1" x14ac:dyDescent="0.25">
      <c r="C135" s="15" t="str">
        <f>TRIM(N131&amp;M135&amp;N135&amp;O135&amp;P135&amp;Q135&amp;P131)</f>
        <v>Rs twenty seven Only</v>
      </c>
      <c r="D135" s="13"/>
      <c r="E135" s="13"/>
      <c r="F135" s="13"/>
      <c r="G135" s="13"/>
      <c r="H135" s="13"/>
      <c r="I135" s="13"/>
      <c r="J135" s="13"/>
      <c r="K135" s="13"/>
      <c r="L135" s="13"/>
      <c r="M135" s="16" t="str">
        <f>M133&amp;L133&amp;M134</f>
        <v xml:space="preserve">   </v>
      </c>
      <c r="N135" s="16" t="str">
        <f>N133&amp;L133&amp;N134</f>
        <v xml:space="preserve">   </v>
      </c>
      <c r="O135" s="16" t="str">
        <f>O133&amp;L133&amp;O134</f>
        <v xml:space="preserve">   </v>
      </c>
      <c r="P135" s="16" t="str">
        <f>P133&amp;L133&amp;P134</f>
        <v xml:space="preserve">   </v>
      </c>
      <c r="Q135" s="16" t="str">
        <f>Q133&amp;L133&amp;Q134</f>
        <v xml:space="preserve">twenty seven </v>
      </c>
      <c r="R135" s="14" t="e">
        <v>#REF!</v>
      </c>
    </row>
    <row r="136" spans="3:19" x14ac:dyDescent="0.2">
      <c r="C136" s="13">
        <f>+R136</f>
        <v>28</v>
      </c>
      <c r="D136" s="13"/>
      <c r="E136" s="13"/>
      <c r="F136" s="13"/>
      <c r="G136" s="13"/>
      <c r="H136" s="13" t="s">
        <v>168</v>
      </c>
      <c r="I136" s="13"/>
      <c r="J136" s="13"/>
      <c r="K136" s="13"/>
      <c r="L136" s="13"/>
      <c r="M136" s="13"/>
      <c r="N136" s="13" t="s">
        <v>169</v>
      </c>
      <c r="O136" s="13"/>
      <c r="P136" s="13" t="s">
        <v>170</v>
      </c>
      <c r="Q136" s="13"/>
      <c r="R136" s="14">
        <v>28</v>
      </c>
      <c r="S136" s="14" t="str">
        <f>+C140</f>
        <v>Rs twenty eight Only</v>
      </c>
    </row>
    <row r="137" spans="3:19" hidden="1" x14ac:dyDescent="0.2">
      <c r="C137" s="13">
        <f>MOD(C136,100000)</f>
        <v>28</v>
      </c>
      <c r="D137" s="13">
        <f>ROUNDDOWN((MOD(C138,10000))/1000,0)</f>
        <v>0</v>
      </c>
      <c r="E137" s="13">
        <f>ROUNDDOWN((MOD(C138,1000))/100,0)</f>
        <v>0</v>
      </c>
      <c r="F137" s="13">
        <f>ROUNDDOWN((MOD(C138,100))/10,0)</f>
        <v>0</v>
      </c>
      <c r="G137" s="13">
        <f>MOD(C138,10)</f>
        <v>0</v>
      </c>
      <c r="H137" s="13">
        <f>ROUNDDOWN((MOD(C136,100000))/10000,0)</f>
        <v>0</v>
      </c>
      <c r="I137" s="13">
        <f>ROUNDDOWN((MOD(C136,10000))/1000,0)</f>
        <v>0</v>
      </c>
      <c r="J137" s="13">
        <f>ROUNDDOWN((MOD(C136,1000))/100,0)</f>
        <v>0</v>
      </c>
      <c r="K137" s="13">
        <f>ROUNDDOWN((MOD(C136,100))/10,0)</f>
        <v>2</v>
      </c>
      <c r="L137" s="13">
        <f>MOD(C136,10)</f>
        <v>8</v>
      </c>
      <c r="M137" s="13">
        <f>(D137*10)+E137</f>
        <v>0</v>
      </c>
      <c r="N137" s="13">
        <f>(F137*10)+G137</f>
        <v>0</v>
      </c>
      <c r="O137" s="13">
        <f>(H137*10)+I137</f>
        <v>0</v>
      </c>
      <c r="P137" s="13">
        <f>+J137</f>
        <v>0</v>
      </c>
      <c r="Q137" s="13">
        <f>K137*10+L137</f>
        <v>28</v>
      </c>
      <c r="R137" s="14" t="e">
        <v>#REF!</v>
      </c>
    </row>
    <row r="138" spans="3:19" hidden="1" x14ac:dyDescent="0.2">
      <c r="C138" s="13">
        <f>(C136-C137)/100000</f>
        <v>0</v>
      </c>
      <c r="D138" s="13"/>
      <c r="E138" s="13"/>
      <c r="F138" s="13"/>
      <c r="G138" s="13"/>
      <c r="H138" s="13"/>
      <c r="I138" s="13"/>
      <c r="J138" s="13"/>
      <c r="K138" s="13"/>
      <c r="L138" s="13" t="s">
        <v>14</v>
      </c>
      <c r="M138" s="13" t="str">
        <f>VLOOKUP(M137,$A$5:$B$104,2)</f>
        <v xml:space="preserve"> </v>
      </c>
      <c r="N138" s="13" t="str">
        <f>VLOOKUP(N137,$A$5:$B$104,2)</f>
        <v xml:space="preserve"> </v>
      </c>
      <c r="O138" s="13" t="str">
        <f>VLOOKUP(O137,$A$5:$B$104,2)</f>
        <v xml:space="preserve"> </v>
      </c>
      <c r="P138" s="13" t="str">
        <f>VLOOKUP(P137,$A$5:$B$104,2)</f>
        <v xml:space="preserve"> </v>
      </c>
      <c r="Q138" s="13" t="str">
        <f>VLOOKUP(Q137,$A$5:$B$104,2)</f>
        <v>twenty eight</v>
      </c>
      <c r="R138" s="14" t="e">
        <v>#REF!</v>
      </c>
    </row>
    <row r="139" spans="3:19" hidden="1" x14ac:dyDescent="0.2">
      <c r="C139" s="13"/>
      <c r="D139" s="13"/>
      <c r="E139" s="13"/>
      <c r="F139" s="13"/>
      <c r="G139" s="13"/>
      <c r="H139" s="13"/>
      <c r="I139" s="13"/>
      <c r="J139" s="13"/>
      <c r="K139" s="13"/>
      <c r="L139" s="13"/>
      <c r="M139" s="13" t="str">
        <f>IF(M137&gt;=1,$B$4,$B$5)</f>
        <v xml:space="preserve"> </v>
      </c>
      <c r="N139" s="13" t="str">
        <f>IF(N137&gt;=1,$B$3,$B$5)</f>
        <v xml:space="preserve"> </v>
      </c>
      <c r="O139" s="13" t="str">
        <f>IF(O137&gt;=1,$B$1,$B$5)</f>
        <v xml:space="preserve"> </v>
      </c>
      <c r="P139" s="13" t="str">
        <f>IF(P137&gt;=1,$B$2,$B$5)</f>
        <v xml:space="preserve"> </v>
      </c>
      <c r="Q139" s="13"/>
      <c r="R139" s="14" t="e">
        <v>#REF!</v>
      </c>
    </row>
    <row r="140" spans="3:19" ht="15.75" hidden="1" x14ac:dyDescent="0.25">
      <c r="C140" s="15" t="str">
        <f>TRIM(N136&amp;M140&amp;N140&amp;O140&amp;P140&amp;Q140&amp;P136)</f>
        <v>Rs twenty eight Only</v>
      </c>
      <c r="D140" s="13"/>
      <c r="E140" s="13"/>
      <c r="F140" s="13"/>
      <c r="G140" s="13"/>
      <c r="H140" s="13"/>
      <c r="I140" s="13"/>
      <c r="J140" s="13"/>
      <c r="K140" s="13"/>
      <c r="L140" s="13"/>
      <c r="M140" s="16" t="str">
        <f>M138&amp;L138&amp;M139</f>
        <v xml:space="preserve">   </v>
      </c>
      <c r="N140" s="16" t="str">
        <f>N138&amp;L138&amp;N139</f>
        <v xml:space="preserve">   </v>
      </c>
      <c r="O140" s="16" t="str">
        <f>O138&amp;L138&amp;O139</f>
        <v xml:space="preserve">   </v>
      </c>
      <c r="P140" s="16" t="str">
        <f>P138&amp;L138&amp;P139</f>
        <v xml:space="preserve">   </v>
      </c>
      <c r="Q140" s="16" t="str">
        <f>Q138&amp;L138&amp;Q139</f>
        <v xml:space="preserve">twenty eight </v>
      </c>
      <c r="R140" s="14" t="e">
        <v>#REF!</v>
      </c>
    </row>
    <row r="141" spans="3:19" x14ac:dyDescent="0.2">
      <c r="C141" s="13">
        <f>+R141</f>
        <v>29</v>
      </c>
      <c r="D141" s="13"/>
      <c r="E141" s="13"/>
      <c r="F141" s="13"/>
      <c r="G141" s="13"/>
      <c r="H141" s="13" t="s">
        <v>168</v>
      </c>
      <c r="I141" s="13"/>
      <c r="J141" s="13"/>
      <c r="K141" s="13"/>
      <c r="L141" s="13"/>
      <c r="M141" s="13"/>
      <c r="N141" s="13" t="s">
        <v>169</v>
      </c>
      <c r="O141" s="13"/>
      <c r="P141" s="13" t="s">
        <v>170</v>
      </c>
      <c r="Q141" s="13"/>
      <c r="R141" s="14">
        <v>29</v>
      </c>
      <c r="S141" s="14" t="str">
        <f>+C145</f>
        <v>Rs twenty nine Only</v>
      </c>
    </row>
    <row r="142" spans="3:19" hidden="1" x14ac:dyDescent="0.2">
      <c r="C142" s="13">
        <f>MOD(C141,100000)</f>
        <v>29</v>
      </c>
      <c r="D142" s="13">
        <f>ROUNDDOWN((MOD(C143,10000))/1000,0)</f>
        <v>0</v>
      </c>
      <c r="E142" s="13">
        <f>ROUNDDOWN((MOD(C143,1000))/100,0)</f>
        <v>0</v>
      </c>
      <c r="F142" s="13">
        <f>ROUNDDOWN((MOD(C143,100))/10,0)</f>
        <v>0</v>
      </c>
      <c r="G142" s="13">
        <f>MOD(C143,10)</f>
        <v>0</v>
      </c>
      <c r="H142" s="13">
        <f>ROUNDDOWN((MOD(C141,100000))/10000,0)</f>
        <v>0</v>
      </c>
      <c r="I142" s="13">
        <f>ROUNDDOWN((MOD(C141,10000))/1000,0)</f>
        <v>0</v>
      </c>
      <c r="J142" s="13">
        <f>ROUNDDOWN((MOD(C141,1000))/100,0)</f>
        <v>0</v>
      </c>
      <c r="K142" s="13">
        <f>ROUNDDOWN((MOD(C141,100))/10,0)</f>
        <v>2</v>
      </c>
      <c r="L142" s="13">
        <f>MOD(C141,10)</f>
        <v>9</v>
      </c>
      <c r="M142" s="13">
        <f>(D142*10)+E142</f>
        <v>0</v>
      </c>
      <c r="N142" s="13">
        <f>(F142*10)+G142</f>
        <v>0</v>
      </c>
      <c r="O142" s="13">
        <f>(H142*10)+I142</f>
        <v>0</v>
      </c>
      <c r="P142" s="13">
        <f>+J142</f>
        <v>0</v>
      </c>
      <c r="Q142" s="13">
        <f>K142*10+L142</f>
        <v>29</v>
      </c>
      <c r="R142" s="14" t="e">
        <v>#REF!</v>
      </c>
    </row>
    <row r="143" spans="3:19" hidden="1" x14ac:dyDescent="0.2">
      <c r="C143" s="13">
        <f>(C141-C142)/100000</f>
        <v>0</v>
      </c>
      <c r="D143" s="13"/>
      <c r="E143" s="13"/>
      <c r="F143" s="13"/>
      <c r="G143" s="13"/>
      <c r="H143" s="13"/>
      <c r="I143" s="13"/>
      <c r="J143" s="13"/>
      <c r="K143" s="13"/>
      <c r="L143" s="13" t="s">
        <v>14</v>
      </c>
      <c r="M143" s="13" t="str">
        <f>VLOOKUP(M142,$A$5:$B$104,2)</f>
        <v xml:space="preserve"> </v>
      </c>
      <c r="N143" s="13" t="str">
        <f>VLOOKUP(N142,$A$5:$B$104,2)</f>
        <v xml:space="preserve"> </v>
      </c>
      <c r="O143" s="13" t="str">
        <f>VLOOKUP(O142,$A$5:$B$104,2)</f>
        <v xml:space="preserve"> </v>
      </c>
      <c r="P143" s="13" t="str">
        <f>VLOOKUP(P142,$A$5:$B$104,2)</f>
        <v xml:space="preserve"> </v>
      </c>
      <c r="Q143" s="13" t="str">
        <f>VLOOKUP(Q142,$A$5:$B$104,2)</f>
        <v>twenty nine</v>
      </c>
      <c r="R143" s="14" t="e">
        <v>#REF!</v>
      </c>
    </row>
    <row r="144" spans="3:19" hidden="1" x14ac:dyDescent="0.2">
      <c r="C144" s="13"/>
      <c r="D144" s="13"/>
      <c r="E144" s="13"/>
      <c r="F144" s="13"/>
      <c r="G144" s="13"/>
      <c r="H144" s="13"/>
      <c r="I144" s="13"/>
      <c r="J144" s="13"/>
      <c r="K144" s="13"/>
      <c r="L144" s="13"/>
      <c r="M144" s="13" t="str">
        <f>IF(M142&gt;=1,$B$4,$B$5)</f>
        <v xml:space="preserve"> </v>
      </c>
      <c r="N144" s="13" t="str">
        <f>IF(N142&gt;=1,$B$3,$B$5)</f>
        <v xml:space="preserve"> </v>
      </c>
      <c r="O144" s="13" t="str">
        <f>IF(O142&gt;=1,$B$1,$B$5)</f>
        <v xml:space="preserve"> </v>
      </c>
      <c r="P144" s="13" t="str">
        <f>IF(P142&gt;=1,$B$2,$B$5)</f>
        <v xml:space="preserve"> </v>
      </c>
      <c r="Q144" s="13"/>
      <c r="R144" s="14" t="e">
        <v>#REF!</v>
      </c>
    </row>
    <row r="145" spans="3:19" ht="15.75" hidden="1" x14ac:dyDescent="0.25">
      <c r="C145" s="15" t="str">
        <f>TRIM(N141&amp;M145&amp;N145&amp;O145&amp;P145&amp;Q145&amp;P141)</f>
        <v>Rs twenty nine Only</v>
      </c>
      <c r="D145" s="13"/>
      <c r="E145" s="13"/>
      <c r="F145" s="13"/>
      <c r="G145" s="13"/>
      <c r="H145" s="13"/>
      <c r="I145" s="13"/>
      <c r="J145" s="13"/>
      <c r="K145" s="13"/>
      <c r="L145" s="13"/>
      <c r="M145" s="16" t="str">
        <f>M143&amp;L143&amp;M144</f>
        <v xml:space="preserve">   </v>
      </c>
      <c r="N145" s="16" t="str">
        <f>N143&amp;L143&amp;N144</f>
        <v xml:space="preserve">   </v>
      </c>
      <c r="O145" s="16" t="str">
        <f>O143&amp;L143&amp;O144</f>
        <v xml:space="preserve">   </v>
      </c>
      <c r="P145" s="16" t="str">
        <f>P143&amp;L143&amp;P144</f>
        <v xml:space="preserve">   </v>
      </c>
      <c r="Q145" s="16" t="str">
        <f>Q143&amp;L143&amp;Q144</f>
        <v xml:space="preserve">twenty nine </v>
      </c>
      <c r="R145" s="14" t="e">
        <v>#REF!</v>
      </c>
    </row>
    <row r="146" spans="3:19" x14ac:dyDescent="0.2">
      <c r="C146" s="13">
        <f>+R146</f>
        <v>30</v>
      </c>
      <c r="D146" s="13"/>
      <c r="E146" s="13"/>
      <c r="F146" s="13"/>
      <c r="G146" s="13"/>
      <c r="H146" s="13" t="s">
        <v>168</v>
      </c>
      <c r="I146" s="13"/>
      <c r="J146" s="13"/>
      <c r="K146" s="13"/>
      <c r="L146" s="13"/>
      <c r="M146" s="13"/>
      <c r="N146" s="13" t="s">
        <v>169</v>
      </c>
      <c r="O146" s="13"/>
      <c r="P146" s="13" t="s">
        <v>170</v>
      </c>
      <c r="Q146" s="13"/>
      <c r="R146" s="14">
        <v>30</v>
      </c>
      <c r="S146" s="14" t="str">
        <f>+C150</f>
        <v>Rs thirty Only</v>
      </c>
    </row>
    <row r="147" spans="3:19" x14ac:dyDescent="0.2">
      <c r="C147" s="13">
        <f>MOD(C146,100000)</f>
        <v>30</v>
      </c>
      <c r="D147" s="13">
        <f>ROUNDDOWN((MOD(C148,10000))/1000,0)</f>
        <v>0</v>
      </c>
      <c r="E147" s="13">
        <f>ROUNDDOWN((MOD(C148,1000))/100,0)</f>
        <v>0</v>
      </c>
      <c r="F147" s="13">
        <f>ROUNDDOWN((MOD(C148,100))/10,0)</f>
        <v>0</v>
      </c>
      <c r="G147" s="13">
        <f>MOD(C148,10)</f>
        <v>0</v>
      </c>
      <c r="H147" s="13">
        <f>ROUNDDOWN((MOD(C146,100000))/10000,0)</f>
        <v>0</v>
      </c>
      <c r="I147" s="13">
        <f>ROUNDDOWN((MOD(C146,10000))/1000,0)</f>
        <v>0</v>
      </c>
      <c r="J147" s="13">
        <f>ROUNDDOWN((MOD(C146,1000))/100,0)</f>
        <v>0</v>
      </c>
      <c r="K147" s="13">
        <f>ROUNDDOWN((MOD(C146,100))/10,0)</f>
        <v>3</v>
      </c>
      <c r="L147" s="13">
        <f>MOD(C146,10)</f>
        <v>0</v>
      </c>
      <c r="M147" s="13">
        <f>(D147*10)+E147</f>
        <v>0</v>
      </c>
      <c r="N147" s="13">
        <f>(F147*10)+G147</f>
        <v>0</v>
      </c>
      <c r="O147" s="13">
        <f>(H147*10)+I147</f>
        <v>0</v>
      </c>
      <c r="P147" s="13">
        <f>+J147</f>
        <v>0</v>
      </c>
      <c r="Q147" s="13">
        <f>K147*10+L147</f>
        <v>30</v>
      </c>
      <c r="R147" s="14">
        <v>31</v>
      </c>
    </row>
    <row r="148" spans="3:19" x14ac:dyDescent="0.2">
      <c r="C148" s="13">
        <f>(C146-C147)/100000</f>
        <v>0</v>
      </c>
      <c r="D148" s="13"/>
      <c r="E148" s="13"/>
      <c r="F148" s="13"/>
      <c r="G148" s="13"/>
      <c r="H148" s="13"/>
      <c r="I148" s="13"/>
      <c r="J148" s="13"/>
      <c r="K148" s="13"/>
      <c r="L148" s="13" t="s">
        <v>14</v>
      </c>
      <c r="M148" s="13" t="str">
        <f>VLOOKUP(M147,$A$5:$B$104,2)</f>
        <v xml:space="preserve"> </v>
      </c>
      <c r="N148" s="13" t="str">
        <f>VLOOKUP(N147,$A$5:$B$104,2)</f>
        <v xml:space="preserve"> </v>
      </c>
      <c r="O148" s="13" t="str">
        <f>VLOOKUP(O147,$A$5:$B$104,2)</f>
        <v xml:space="preserve"> </v>
      </c>
      <c r="P148" s="13" t="str">
        <f>VLOOKUP(P147,$A$5:$B$104,2)</f>
        <v xml:space="preserve"> </v>
      </c>
      <c r="Q148" s="13" t="str">
        <f>VLOOKUP(Q147,$A$5:$B$104,2)</f>
        <v>thirty</v>
      </c>
      <c r="R148" s="14">
        <v>32</v>
      </c>
    </row>
    <row r="149" spans="3:19" x14ac:dyDescent="0.2">
      <c r="C149" s="13"/>
      <c r="D149" s="13"/>
      <c r="E149" s="13"/>
      <c r="F149" s="13"/>
      <c r="G149" s="13"/>
      <c r="H149" s="13"/>
      <c r="I149" s="13"/>
      <c r="J149" s="13"/>
      <c r="K149" s="13"/>
      <c r="L149" s="13"/>
      <c r="M149" s="13" t="str">
        <f>IF(M147&gt;=1,$B$4,$B$5)</f>
        <v xml:space="preserve"> </v>
      </c>
      <c r="N149" s="13" t="str">
        <f>IF(N147&gt;=1,$B$3,$B$5)</f>
        <v xml:space="preserve"> </v>
      </c>
      <c r="O149" s="13" t="str">
        <f>IF(O147&gt;=1,$B$1,$B$5)</f>
        <v xml:space="preserve"> </v>
      </c>
      <c r="P149" s="13" t="str">
        <f>IF(P147&gt;=1,$B$2,$B$5)</f>
        <v xml:space="preserve"> </v>
      </c>
      <c r="Q149" s="13"/>
    </row>
    <row r="150" spans="3:19" ht="15.75" x14ac:dyDescent="0.25">
      <c r="C150" s="15" t="str">
        <f>TRIM(N146&amp;M150&amp;N150&amp;O150&amp;P150&amp;Q150&amp;P146)</f>
        <v>Rs thirty Only</v>
      </c>
      <c r="D150" s="13"/>
      <c r="E150" s="13"/>
      <c r="F150" s="13"/>
      <c r="G150" s="13"/>
      <c r="H150" s="13"/>
      <c r="I150" s="13"/>
      <c r="J150" s="13"/>
      <c r="K150" s="13"/>
      <c r="L150" s="13"/>
      <c r="M150" s="16" t="str">
        <f>M148&amp;L148&amp;M149</f>
        <v xml:space="preserve">   </v>
      </c>
      <c r="N150" s="16" t="str">
        <f>N148&amp;L148&amp;N149</f>
        <v xml:space="preserve">   </v>
      </c>
      <c r="O150" s="16" t="str">
        <f>O148&amp;L148&amp;O149</f>
        <v xml:space="preserve">   </v>
      </c>
      <c r="P150" s="16" t="str">
        <f>P148&amp;L148&amp;P149</f>
        <v xml:space="preserve">   </v>
      </c>
      <c r="Q150" s="16" t="str">
        <f>Q148&amp;L148&amp;Q149</f>
        <v xml:space="preserve">thirty </v>
      </c>
    </row>
    <row r="234" spans="18:18" x14ac:dyDescent="0.2">
      <c r="R234" s="14">
        <v>106</v>
      </c>
    </row>
    <row r="235" spans="18:18" x14ac:dyDescent="0.2">
      <c r="R235" s="14">
        <v>107</v>
      </c>
    </row>
    <row r="236" spans="18:18" x14ac:dyDescent="0.2">
      <c r="R236" s="14">
        <v>108</v>
      </c>
    </row>
    <row r="237" spans="18:18" x14ac:dyDescent="0.2">
      <c r="R237" s="14">
        <v>109</v>
      </c>
    </row>
    <row r="238" spans="18:18" x14ac:dyDescent="0.2">
      <c r="R238" s="14">
        <v>110</v>
      </c>
    </row>
    <row r="239" spans="18:18" x14ac:dyDescent="0.2">
      <c r="R239" s="14">
        <v>111</v>
      </c>
    </row>
    <row r="240" spans="18:18" x14ac:dyDescent="0.2">
      <c r="R240" s="14">
        <v>112</v>
      </c>
    </row>
    <row r="241" spans="18:18" x14ac:dyDescent="0.2">
      <c r="R241" s="14">
        <v>113</v>
      </c>
    </row>
    <row r="242" spans="18:18" x14ac:dyDescent="0.2">
      <c r="R242" s="14">
        <v>114</v>
      </c>
    </row>
    <row r="243" spans="18:18" x14ac:dyDescent="0.2">
      <c r="R243" s="14">
        <v>115</v>
      </c>
    </row>
    <row r="244" spans="18:18" x14ac:dyDescent="0.2">
      <c r="R244" s="14">
        <v>116</v>
      </c>
    </row>
    <row r="245" spans="18:18" x14ac:dyDescent="0.2">
      <c r="R245" s="14">
        <v>117</v>
      </c>
    </row>
    <row r="246" spans="18:18" x14ac:dyDescent="0.2">
      <c r="R246" s="14">
        <v>118</v>
      </c>
    </row>
    <row r="247" spans="18:18" x14ac:dyDescent="0.2">
      <c r="R247" s="14">
        <v>119</v>
      </c>
    </row>
    <row r="248" spans="18:18" x14ac:dyDescent="0.2">
      <c r="R248" s="14">
        <v>120</v>
      </c>
    </row>
    <row r="249" spans="18:18" x14ac:dyDescent="0.2">
      <c r="R249" s="14">
        <v>121</v>
      </c>
    </row>
    <row r="250" spans="18:18" x14ac:dyDescent="0.2">
      <c r="R250" s="14">
        <v>122</v>
      </c>
    </row>
    <row r="251" spans="18:18" x14ac:dyDescent="0.2">
      <c r="R251" s="14">
        <v>123</v>
      </c>
    </row>
    <row r="252" spans="18:18" x14ac:dyDescent="0.2">
      <c r="R252" s="14">
        <v>124</v>
      </c>
    </row>
    <row r="253" spans="18:18" x14ac:dyDescent="0.2">
      <c r="R253" s="14">
        <v>125</v>
      </c>
    </row>
    <row r="254" spans="18:18" x14ac:dyDescent="0.2">
      <c r="R254" s="14">
        <v>126</v>
      </c>
    </row>
    <row r="255" spans="18:18" x14ac:dyDescent="0.2">
      <c r="R255" s="14">
        <v>127</v>
      </c>
    </row>
    <row r="256" spans="18:18" x14ac:dyDescent="0.2">
      <c r="R256" s="14">
        <v>128</v>
      </c>
    </row>
    <row r="257" spans="18:18" x14ac:dyDescent="0.2">
      <c r="R257" s="14">
        <v>129</v>
      </c>
    </row>
    <row r="258" spans="18:18" x14ac:dyDescent="0.2">
      <c r="R258" s="14">
        <v>130</v>
      </c>
    </row>
    <row r="259" spans="18:18" x14ac:dyDescent="0.2">
      <c r="R259" s="14">
        <v>131</v>
      </c>
    </row>
    <row r="260" spans="18:18" x14ac:dyDescent="0.2">
      <c r="R260" s="14">
        <v>132</v>
      </c>
    </row>
    <row r="261" spans="18:18" x14ac:dyDescent="0.2">
      <c r="R261" s="14">
        <v>133</v>
      </c>
    </row>
    <row r="262" spans="18:18" x14ac:dyDescent="0.2">
      <c r="R262" s="14">
        <v>134</v>
      </c>
    </row>
    <row r="263" spans="18:18" x14ac:dyDescent="0.2">
      <c r="R263" s="14">
        <v>135</v>
      </c>
    </row>
    <row r="264" spans="18:18" x14ac:dyDescent="0.2">
      <c r="R264" s="14">
        <v>136</v>
      </c>
    </row>
    <row r="265" spans="18:18" x14ac:dyDescent="0.2">
      <c r="R265" s="14">
        <v>137</v>
      </c>
    </row>
    <row r="266" spans="18:18" x14ac:dyDescent="0.2">
      <c r="R266" s="14">
        <v>138</v>
      </c>
    </row>
    <row r="267" spans="18:18" x14ac:dyDescent="0.2">
      <c r="R267" s="14">
        <v>139</v>
      </c>
    </row>
    <row r="268" spans="18:18" x14ac:dyDescent="0.2">
      <c r="R268" s="14">
        <v>140</v>
      </c>
    </row>
    <row r="269" spans="18:18" x14ac:dyDescent="0.2">
      <c r="R269" s="14">
        <v>141</v>
      </c>
    </row>
    <row r="270" spans="18:18" x14ac:dyDescent="0.2">
      <c r="R270" s="14">
        <v>142</v>
      </c>
    </row>
    <row r="271" spans="18:18" x14ac:dyDescent="0.2">
      <c r="R271" s="14">
        <v>143</v>
      </c>
    </row>
    <row r="272" spans="18:18" x14ac:dyDescent="0.2">
      <c r="R272" s="14">
        <v>144</v>
      </c>
    </row>
    <row r="273" spans="18:18" x14ac:dyDescent="0.2">
      <c r="R273" s="14">
        <v>145</v>
      </c>
    </row>
    <row r="274" spans="18:18" x14ac:dyDescent="0.2">
      <c r="R274" s="14">
        <v>146</v>
      </c>
    </row>
    <row r="275" spans="18:18" x14ac:dyDescent="0.2">
      <c r="R275" s="14">
        <v>147</v>
      </c>
    </row>
    <row r="276" spans="18:18" x14ac:dyDescent="0.2">
      <c r="R276" s="14">
        <v>148</v>
      </c>
    </row>
    <row r="277" spans="18:18" x14ac:dyDescent="0.2">
      <c r="R277" s="14">
        <v>149</v>
      </c>
    </row>
    <row r="278" spans="18:18" x14ac:dyDescent="0.2">
      <c r="R278" s="14">
        <v>150</v>
      </c>
    </row>
    <row r="279" spans="18:18" x14ac:dyDescent="0.2">
      <c r="R279" s="14">
        <v>151</v>
      </c>
    </row>
    <row r="280" spans="18:18" x14ac:dyDescent="0.2">
      <c r="R280" s="14">
        <v>152</v>
      </c>
    </row>
    <row r="281" spans="18:18" x14ac:dyDescent="0.2">
      <c r="R281" s="14">
        <v>153</v>
      </c>
    </row>
    <row r="282" spans="18:18" x14ac:dyDescent="0.2">
      <c r="R282" s="14">
        <v>154</v>
      </c>
    </row>
    <row r="283" spans="18:18" x14ac:dyDescent="0.2">
      <c r="R283" s="14">
        <v>155</v>
      </c>
    </row>
    <row r="284" spans="18:18" x14ac:dyDescent="0.2">
      <c r="R284" s="14">
        <v>156</v>
      </c>
    </row>
    <row r="285" spans="18:18" x14ac:dyDescent="0.2">
      <c r="R285" s="14">
        <v>157</v>
      </c>
    </row>
    <row r="286" spans="18:18" x14ac:dyDescent="0.2">
      <c r="R286" s="14">
        <v>158</v>
      </c>
    </row>
    <row r="287" spans="18:18" x14ac:dyDescent="0.2">
      <c r="R287" s="14">
        <v>159</v>
      </c>
    </row>
    <row r="288" spans="18:18" x14ac:dyDescent="0.2">
      <c r="R288" s="14">
        <v>160</v>
      </c>
    </row>
    <row r="289" spans="18:18" x14ac:dyDescent="0.2">
      <c r="R289" s="14">
        <v>161</v>
      </c>
    </row>
    <row r="290" spans="18:18" x14ac:dyDescent="0.2">
      <c r="R290" s="14">
        <v>162</v>
      </c>
    </row>
    <row r="291" spans="18:18" x14ac:dyDescent="0.2">
      <c r="R291" s="14">
        <v>163</v>
      </c>
    </row>
    <row r="292" spans="18:18" x14ac:dyDescent="0.2">
      <c r="R292" s="14">
        <v>164</v>
      </c>
    </row>
    <row r="293" spans="18:18" x14ac:dyDescent="0.2">
      <c r="R293" s="14">
        <v>165</v>
      </c>
    </row>
    <row r="294" spans="18:18" x14ac:dyDescent="0.2">
      <c r="R294" s="14">
        <v>166</v>
      </c>
    </row>
    <row r="295" spans="18:18" x14ac:dyDescent="0.2">
      <c r="R295" s="14">
        <v>167</v>
      </c>
    </row>
    <row r="296" spans="18:18" x14ac:dyDescent="0.2">
      <c r="R296" s="14">
        <v>168</v>
      </c>
    </row>
    <row r="297" spans="18:18" x14ac:dyDescent="0.2">
      <c r="R297" s="14">
        <v>169</v>
      </c>
    </row>
    <row r="298" spans="18:18" x14ac:dyDescent="0.2">
      <c r="R298" s="14">
        <v>170</v>
      </c>
    </row>
    <row r="299" spans="18:18" x14ac:dyDescent="0.2">
      <c r="R299" s="14">
        <v>171</v>
      </c>
    </row>
    <row r="300" spans="18:18" x14ac:dyDescent="0.2">
      <c r="R300" s="14">
        <v>172</v>
      </c>
    </row>
    <row r="301" spans="18:18" x14ac:dyDescent="0.2">
      <c r="R301" s="14">
        <v>173</v>
      </c>
    </row>
    <row r="302" spans="18:18" x14ac:dyDescent="0.2">
      <c r="R302" s="14">
        <v>174</v>
      </c>
    </row>
    <row r="303" spans="18:18" x14ac:dyDescent="0.2">
      <c r="R303" s="14">
        <v>175</v>
      </c>
    </row>
    <row r="304" spans="18:18" x14ac:dyDescent="0.2">
      <c r="R304" s="14">
        <v>176</v>
      </c>
    </row>
    <row r="305" spans="18:18" x14ac:dyDescent="0.2">
      <c r="R305" s="14">
        <v>177</v>
      </c>
    </row>
    <row r="306" spans="18:18" x14ac:dyDescent="0.2">
      <c r="R306" s="14">
        <v>178</v>
      </c>
    </row>
    <row r="307" spans="18:18" x14ac:dyDescent="0.2">
      <c r="R307" s="14">
        <v>179</v>
      </c>
    </row>
    <row r="308" spans="18:18" x14ac:dyDescent="0.2">
      <c r="R308" s="14">
        <v>180</v>
      </c>
    </row>
    <row r="309" spans="18:18" x14ac:dyDescent="0.2">
      <c r="R309" s="14">
        <v>181</v>
      </c>
    </row>
    <row r="310" spans="18:18" x14ac:dyDescent="0.2">
      <c r="R310" s="14">
        <v>182</v>
      </c>
    </row>
    <row r="311" spans="18:18" x14ac:dyDescent="0.2">
      <c r="R311" s="14">
        <v>183</v>
      </c>
    </row>
    <row r="312" spans="18:18" x14ac:dyDescent="0.2">
      <c r="R312" s="14">
        <v>184</v>
      </c>
    </row>
    <row r="313" spans="18:18" x14ac:dyDescent="0.2">
      <c r="R313" s="14">
        <v>185</v>
      </c>
    </row>
    <row r="314" spans="18:18" x14ac:dyDescent="0.2">
      <c r="R314" s="14">
        <v>186</v>
      </c>
    </row>
    <row r="315" spans="18:18" x14ac:dyDescent="0.2">
      <c r="R315" s="14">
        <v>187</v>
      </c>
    </row>
    <row r="316" spans="18:18" x14ac:dyDescent="0.2">
      <c r="R316" s="14">
        <v>188</v>
      </c>
    </row>
    <row r="317" spans="18:18" x14ac:dyDescent="0.2">
      <c r="R317" s="14">
        <v>189</v>
      </c>
    </row>
    <row r="318" spans="18:18" x14ac:dyDescent="0.2">
      <c r="R318" s="14">
        <v>190</v>
      </c>
    </row>
    <row r="319" spans="18:18" x14ac:dyDescent="0.2">
      <c r="R319" s="14">
        <v>191</v>
      </c>
    </row>
    <row r="320" spans="18:18" x14ac:dyDescent="0.2">
      <c r="R320" s="14">
        <v>192</v>
      </c>
    </row>
    <row r="321" spans="18:18" x14ac:dyDescent="0.2">
      <c r="R321" s="14">
        <v>193</v>
      </c>
    </row>
    <row r="322" spans="18:18" x14ac:dyDescent="0.2">
      <c r="R322" s="14">
        <v>194</v>
      </c>
    </row>
    <row r="323" spans="18:18" x14ac:dyDescent="0.2">
      <c r="R323" s="14">
        <v>195</v>
      </c>
    </row>
    <row r="324" spans="18:18" x14ac:dyDescent="0.2">
      <c r="R324" s="14">
        <v>196</v>
      </c>
    </row>
    <row r="325" spans="18:18" x14ac:dyDescent="0.2">
      <c r="R325" s="14">
        <v>197</v>
      </c>
    </row>
    <row r="326" spans="18:18" x14ac:dyDescent="0.2">
      <c r="R326" s="14">
        <v>198</v>
      </c>
    </row>
    <row r="327" spans="18:18" x14ac:dyDescent="0.2">
      <c r="R327" s="14">
        <v>199</v>
      </c>
    </row>
    <row r="328" spans="18:18" x14ac:dyDescent="0.2">
      <c r="R328" s="14">
        <v>200</v>
      </c>
    </row>
    <row r="329" spans="18:18" x14ac:dyDescent="0.2">
      <c r="R329" s="14">
        <v>201</v>
      </c>
    </row>
    <row r="330" spans="18:18" x14ac:dyDescent="0.2">
      <c r="R330" s="14">
        <v>202</v>
      </c>
    </row>
    <row r="331" spans="18:18" x14ac:dyDescent="0.2">
      <c r="R331" s="14">
        <v>203</v>
      </c>
    </row>
    <row r="332" spans="18:18" x14ac:dyDescent="0.2">
      <c r="R332" s="14">
        <v>204</v>
      </c>
    </row>
    <row r="333" spans="18:18" x14ac:dyDescent="0.2">
      <c r="R333" s="14">
        <v>205</v>
      </c>
    </row>
    <row r="334" spans="18:18" x14ac:dyDescent="0.2">
      <c r="R334" s="14">
        <v>206</v>
      </c>
    </row>
    <row r="335" spans="18:18" x14ac:dyDescent="0.2">
      <c r="R335" s="14">
        <v>207</v>
      </c>
    </row>
    <row r="336" spans="18:18" x14ac:dyDescent="0.2">
      <c r="R336" s="14">
        <v>208</v>
      </c>
    </row>
    <row r="337" spans="18:18" x14ac:dyDescent="0.2">
      <c r="R337" s="14">
        <v>209</v>
      </c>
    </row>
    <row r="338" spans="18:18" x14ac:dyDescent="0.2">
      <c r="R338" s="14">
        <v>210</v>
      </c>
    </row>
    <row r="339" spans="18:18" x14ac:dyDescent="0.2">
      <c r="R339" s="14">
        <v>211</v>
      </c>
    </row>
    <row r="340" spans="18:18" x14ac:dyDescent="0.2">
      <c r="R340" s="14">
        <v>212</v>
      </c>
    </row>
    <row r="341" spans="18:18" x14ac:dyDescent="0.2">
      <c r="R341" s="14">
        <v>213</v>
      </c>
    </row>
    <row r="342" spans="18:18" x14ac:dyDescent="0.2">
      <c r="R342" s="14">
        <v>214</v>
      </c>
    </row>
    <row r="343" spans="18:18" x14ac:dyDescent="0.2">
      <c r="R343" s="14">
        <v>215</v>
      </c>
    </row>
    <row r="344" spans="18:18" x14ac:dyDescent="0.2">
      <c r="R344" s="14">
        <v>216</v>
      </c>
    </row>
    <row r="345" spans="18:18" x14ac:dyDescent="0.2">
      <c r="R345" s="14">
        <v>217</v>
      </c>
    </row>
    <row r="346" spans="18:18" x14ac:dyDescent="0.2">
      <c r="R346" s="14">
        <v>218</v>
      </c>
    </row>
    <row r="347" spans="18:18" x14ac:dyDescent="0.2">
      <c r="R347" s="14">
        <v>219</v>
      </c>
    </row>
    <row r="348" spans="18:18" x14ac:dyDescent="0.2">
      <c r="R348" s="14">
        <v>220</v>
      </c>
    </row>
    <row r="349" spans="18:18" x14ac:dyDescent="0.2">
      <c r="R349" s="14">
        <v>221</v>
      </c>
    </row>
    <row r="350" spans="18:18" x14ac:dyDescent="0.2">
      <c r="R350" s="14">
        <v>222</v>
      </c>
    </row>
    <row r="351" spans="18:18" x14ac:dyDescent="0.2">
      <c r="R351" s="14">
        <v>223</v>
      </c>
    </row>
    <row r="352" spans="18:18" x14ac:dyDescent="0.2">
      <c r="R352" s="14">
        <v>224</v>
      </c>
    </row>
    <row r="353" spans="18:18" x14ac:dyDescent="0.2">
      <c r="R353" s="14">
        <v>225</v>
      </c>
    </row>
    <row r="354" spans="18:18" x14ac:dyDescent="0.2">
      <c r="R354" s="14">
        <v>226</v>
      </c>
    </row>
    <row r="355" spans="18:18" x14ac:dyDescent="0.2">
      <c r="R355" s="14">
        <v>227</v>
      </c>
    </row>
    <row r="356" spans="18:18" x14ac:dyDescent="0.2">
      <c r="R356" s="14">
        <v>228</v>
      </c>
    </row>
    <row r="357" spans="18:18" x14ac:dyDescent="0.2">
      <c r="R357" s="14">
        <v>229</v>
      </c>
    </row>
    <row r="358" spans="18:18" x14ac:dyDescent="0.2">
      <c r="R358" s="14">
        <v>230</v>
      </c>
    </row>
    <row r="359" spans="18:18" x14ac:dyDescent="0.2">
      <c r="R359" s="14">
        <v>231</v>
      </c>
    </row>
    <row r="360" spans="18:18" x14ac:dyDescent="0.2">
      <c r="R360" s="14">
        <v>232</v>
      </c>
    </row>
    <row r="361" spans="18:18" x14ac:dyDescent="0.2">
      <c r="R361" s="14">
        <v>233</v>
      </c>
    </row>
    <row r="362" spans="18:18" x14ac:dyDescent="0.2">
      <c r="R362" s="14">
        <v>234</v>
      </c>
    </row>
    <row r="363" spans="18:18" x14ac:dyDescent="0.2">
      <c r="R363" s="14">
        <v>235</v>
      </c>
    </row>
    <row r="364" spans="18:18" x14ac:dyDescent="0.2">
      <c r="R364" s="14">
        <v>236</v>
      </c>
    </row>
    <row r="365" spans="18:18" x14ac:dyDescent="0.2">
      <c r="R365" s="14">
        <v>237</v>
      </c>
    </row>
    <row r="366" spans="18:18" x14ac:dyDescent="0.2">
      <c r="R366" s="14">
        <v>238</v>
      </c>
    </row>
    <row r="367" spans="18:18" x14ac:dyDescent="0.2">
      <c r="R367" s="14">
        <v>239</v>
      </c>
    </row>
    <row r="368" spans="18:18" x14ac:dyDescent="0.2">
      <c r="R368" s="14">
        <v>240</v>
      </c>
    </row>
    <row r="369" spans="18:18" x14ac:dyDescent="0.2">
      <c r="R369" s="14">
        <v>241</v>
      </c>
    </row>
    <row r="370" spans="18:18" x14ac:dyDescent="0.2">
      <c r="R370" s="14">
        <v>242</v>
      </c>
    </row>
    <row r="371" spans="18:18" x14ac:dyDescent="0.2">
      <c r="R371" s="14">
        <v>243</v>
      </c>
    </row>
    <row r="372" spans="18:18" x14ac:dyDescent="0.2">
      <c r="R372" s="14">
        <v>244</v>
      </c>
    </row>
    <row r="373" spans="18:18" x14ac:dyDescent="0.2">
      <c r="R373" s="14">
        <v>245</v>
      </c>
    </row>
    <row r="374" spans="18:18" x14ac:dyDescent="0.2">
      <c r="R374" s="14">
        <v>246</v>
      </c>
    </row>
    <row r="375" spans="18:18" x14ac:dyDescent="0.2">
      <c r="R375" s="14">
        <v>247</v>
      </c>
    </row>
    <row r="376" spans="18:18" x14ac:dyDescent="0.2">
      <c r="R376" s="14">
        <v>248</v>
      </c>
    </row>
    <row r="377" spans="18:18" x14ac:dyDescent="0.2">
      <c r="R377" s="14">
        <v>249</v>
      </c>
    </row>
    <row r="378" spans="18:18" x14ac:dyDescent="0.2">
      <c r="R378" s="14">
        <v>250</v>
      </c>
    </row>
    <row r="379" spans="18:18" x14ac:dyDescent="0.2">
      <c r="R379" s="14">
        <v>251</v>
      </c>
    </row>
    <row r="380" spans="18:18" x14ac:dyDescent="0.2">
      <c r="R380" s="14">
        <v>252</v>
      </c>
    </row>
    <row r="381" spans="18:18" x14ac:dyDescent="0.2">
      <c r="R381" s="14">
        <v>253</v>
      </c>
    </row>
    <row r="382" spans="18:18" x14ac:dyDescent="0.2">
      <c r="R382" s="14">
        <v>254</v>
      </c>
    </row>
    <row r="383" spans="18:18" x14ac:dyDescent="0.2">
      <c r="R383" s="14">
        <v>255</v>
      </c>
    </row>
    <row r="384" spans="18:18" x14ac:dyDescent="0.2">
      <c r="R384" s="14">
        <v>256</v>
      </c>
    </row>
    <row r="385" spans="18:18" x14ac:dyDescent="0.2">
      <c r="R385" s="14">
        <v>257</v>
      </c>
    </row>
    <row r="386" spans="18:18" x14ac:dyDescent="0.2">
      <c r="R386" s="14">
        <v>258</v>
      </c>
    </row>
    <row r="387" spans="18:18" x14ac:dyDescent="0.2">
      <c r="R387" s="14">
        <v>259</v>
      </c>
    </row>
    <row r="388" spans="18:18" x14ac:dyDescent="0.2">
      <c r="R388" s="14">
        <v>260</v>
      </c>
    </row>
    <row r="389" spans="18:18" x14ac:dyDescent="0.2">
      <c r="R389" s="14">
        <v>261</v>
      </c>
    </row>
    <row r="390" spans="18:18" x14ac:dyDescent="0.2">
      <c r="R390" s="14">
        <v>262</v>
      </c>
    </row>
    <row r="391" spans="18:18" x14ac:dyDescent="0.2">
      <c r="R391" s="14">
        <v>263</v>
      </c>
    </row>
    <row r="392" spans="18:18" x14ac:dyDescent="0.2">
      <c r="R392" s="14">
        <v>264</v>
      </c>
    </row>
    <row r="393" spans="18:18" x14ac:dyDescent="0.2">
      <c r="R393" s="14">
        <v>265</v>
      </c>
    </row>
    <row r="394" spans="18:18" x14ac:dyDescent="0.2">
      <c r="R394" s="14">
        <v>266</v>
      </c>
    </row>
    <row r="395" spans="18:18" x14ac:dyDescent="0.2">
      <c r="R395" s="14">
        <v>267</v>
      </c>
    </row>
    <row r="396" spans="18:18" x14ac:dyDescent="0.2">
      <c r="R396" s="14">
        <v>268</v>
      </c>
    </row>
    <row r="397" spans="18:18" x14ac:dyDescent="0.2">
      <c r="R397" s="14">
        <v>269</v>
      </c>
    </row>
    <row r="398" spans="18:18" x14ac:dyDescent="0.2">
      <c r="R398" s="14">
        <v>270</v>
      </c>
    </row>
    <row r="399" spans="18:18" x14ac:dyDescent="0.2">
      <c r="R399" s="14">
        <v>271</v>
      </c>
    </row>
    <row r="400" spans="18:18" x14ac:dyDescent="0.2">
      <c r="R400" s="14">
        <v>272</v>
      </c>
    </row>
    <row r="401" spans="18:18" x14ac:dyDescent="0.2">
      <c r="R401" s="14">
        <v>273</v>
      </c>
    </row>
    <row r="402" spans="18:18" x14ac:dyDescent="0.2">
      <c r="R402" s="14">
        <v>274</v>
      </c>
    </row>
    <row r="403" spans="18:18" x14ac:dyDescent="0.2">
      <c r="R403" s="14">
        <v>275</v>
      </c>
    </row>
    <row r="404" spans="18:18" x14ac:dyDescent="0.2">
      <c r="R404" s="14">
        <v>276</v>
      </c>
    </row>
    <row r="405" spans="18:18" x14ac:dyDescent="0.2">
      <c r="R405" s="14">
        <v>277</v>
      </c>
    </row>
    <row r="406" spans="18:18" x14ac:dyDescent="0.2">
      <c r="R406" s="14">
        <v>278</v>
      </c>
    </row>
    <row r="407" spans="18:18" x14ac:dyDescent="0.2">
      <c r="R407" s="14">
        <v>279</v>
      </c>
    </row>
    <row r="408" spans="18:18" x14ac:dyDescent="0.2">
      <c r="R408" s="14">
        <v>280</v>
      </c>
    </row>
    <row r="409" spans="18:18" x14ac:dyDescent="0.2">
      <c r="R409" s="14">
        <v>281</v>
      </c>
    </row>
    <row r="410" spans="18:18" x14ac:dyDescent="0.2">
      <c r="R410" s="14">
        <v>282</v>
      </c>
    </row>
    <row r="411" spans="18:18" x14ac:dyDescent="0.2">
      <c r="R411" s="14">
        <v>283</v>
      </c>
    </row>
    <row r="412" spans="18:18" x14ac:dyDescent="0.2">
      <c r="R412" s="14">
        <v>284</v>
      </c>
    </row>
    <row r="413" spans="18:18" x14ac:dyDescent="0.2">
      <c r="R413" s="14">
        <v>285</v>
      </c>
    </row>
    <row r="414" spans="18:18" x14ac:dyDescent="0.2">
      <c r="R414" s="14">
        <v>286</v>
      </c>
    </row>
    <row r="415" spans="18:18" x14ac:dyDescent="0.2">
      <c r="R415" s="14">
        <v>287</v>
      </c>
    </row>
    <row r="416" spans="18:18" x14ac:dyDescent="0.2">
      <c r="R416" s="14">
        <v>288</v>
      </c>
    </row>
    <row r="417" spans="18:18" x14ac:dyDescent="0.2">
      <c r="R417" s="14">
        <v>289</v>
      </c>
    </row>
    <row r="418" spans="18:18" x14ac:dyDescent="0.2">
      <c r="R418" s="14">
        <v>290</v>
      </c>
    </row>
    <row r="419" spans="18:18" x14ac:dyDescent="0.2">
      <c r="R419" s="14">
        <v>291</v>
      </c>
    </row>
    <row r="420" spans="18:18" x14ac:dyDescent="0.2">
      <c r="R420" s="14">
        <v>292</v>
      </c>
    </row>
    <row r="421" spans="18:18" x14ac:dyDescent="0.2">
      <c r="R421" s="14">
        <v>293</v>
      </c>
    </row>
    <row r="422" spans="18:18" x14ac:dyDescent="0.2">
      <c r="R422" s="14">
        <v>294</v>
      </c>
    </row>
    <row r="423" spans="18:18" x14ac:dyDescent="0.2">
      <c r="R423" s="14">
        <v>295</v>
      </c>
    </row>
    <row r="424" spans="18:18" x14ac:dyDescent="0.2">
      <c r="R424" s="14">
        <v>296</v>
      </c>
    </row>
    <row r="425" spans="18:18" x14ac:dyDescent="0.2">
      <c r="R425" s="14">
        <v>297</v>
      </c>
    </row>
    <row r="426" spans="18:18" x14ac:dyDescent="0.2">
      <c r="R426" s="14">
        <v>298</v>
      </c>
    </row>
    <row r="427" spans="18:18" x14ac:dyDescent="0.2">
      <c r="R427" s="14">
        <v>299</v>
      </c>
    </row>
    <row r="428" spans="18:18" x14ac:dyDescent="0.2">
      <c r="R428" s="14">
        <v>300</v>
      </c>
    </row>
    <row r="429" spans="18:18" x14ac:dyDescent="0.2">
      <c r="R429" s="14">
        <v>301</v>
      </c>
    </row>
    <row r="430" spans="18:18" x14ac:dyDescent="0.2">
      <c r="R430" s="14">
        <v>302</v>
      </c>
    </row>
    <row r="431" spans="18:18" x14ac:dyDescent="0.2">
      <c r="R431" s="14">
        <v>303</v>
      </c>
    </row>
    <row r="432" spans="18:18" x14ac:dyDescent="0.2">
      <c r="R432" s="14">
        <v>304</v>
      </c>
    </row>
    <row r="433" spans="18:18" x14ac:dyDescent="0.2">
      <c r="R433" s="14">
        <v>305</v>
      </c>
    </row>
    <row r="434" spans="18:18" x14ac:dyDescent="0.2">
      <c r="R434" s="14">
        <v>306</v>
      </c>
    </row>
    <row r="435" spans="18:18" x14ac:dyDescent="0.2">
      <c r="R435" s="14">
        <v>307</v>
      </c>
    </row>
    <row r="436" spans="18:18" x14ac:dyDescent="0.2">
      <c r="R436" s="14">
        <v>308</v>
      </c>
    </row>
    <row r="437" spans="18:18" x14ac:dyDescent="0.2">
      <c r="R437" s="14">
        <v>309</v>
      </c>
    </row>
    <row r="438" spans="18:18" x14ac:dyDescent="0.2">
      <c r="R438" s="14">
        <v>310</v>
      </c>
    </row>
    <row r="439" spans="18:18" x14ac:dyDescent="0.2">
      <c r="R439" s="14">
        <v>311</v>
      </c>
    </row>
    <row r="440" spans="18:18" x14ac:dyDescent="0.2">
      <c r="R440" s="14">
        <v>312</v>
      </c>
    </row>
    <row r="441" spans="18:18" x14ac:dyDescent="0.2">
      <c r="R441" s="14">
        <v>313</v>
      </c>
    </row>
    <row r="442" spans="18:18" x14ac:dyDescent="0.2">
      <c r="R442" s="14">
        <v>314</v>
      </c>
    </row>
    <row r="443" spans="18:18" x14ac:dyDescent="0.2">
      <c r="R443" s="14">
        <v>315</v>
      </c>
    </row>
    <row r="444" spans="18:18" x14ac:dyDescent="0.2">
      <c r="R444" s="14">
        <v>316</v>
      </c>
    </row>
    <row r="445" spans="18:18" x14ac:dyDescent="0.2">
      <c r="R445" s="14">
        <v>317</v>
      </c>
    </row>
    <row r="446" spans="18:18" x14ac:dyDescent="0.2">
      <c r="R446" s="14">
        <v>318</v>
      </c>
    </row>
    <row r="447" spans="18:18" x14ac:dyDescent="0.2">
      <c r="R447" s="14">
        <v>319</v>
      </c>
    </row>
    <row r="448" spans="18:18" x14ac:dyDescent="0.2">
      <c r="R448" s="14">
        <v>320</v>
      </c>
    </row>
    <row r="449" spans="18:18" x14ac:dyDescent="0.2">
      <c r="R449" s="14">
        <v>321</v>
      </c>
    </row>
    <row r="450" spans="18:18" x14ac:dyDescent="0.2">
      <c r="R450" s="14">
        <v>322</v>
      </c>
    </row>
    <row r="451" spans="18:18" x14ac:dyDescent="0.2">
      <c r="R451" s="14">
        <v>323</v>
      </c>
    </row>
    <row r="452" spans="18:18" x14ac:dyDescent="0.2">
      <c r="R452" s="14">
        <v>324</v>
      </c>
    </row>
    <row r="453" spans="18:18" x14ac:dyDescent="0.2">
      <c r="R453" s="14">
        <v>325</v>
      </c>
    </row>
    <row r="454" spans="18:18" x14ac:dyDescent="0.2">
      <c r="R454" s="14">
        <v>326</v>
      </c>
    </row>
    <row r="455" spans="18:18" x14ac:dyDescent="0.2">
      <c r="R455" s="14">
        <v>327</v>
      </c>
    </row>
    <row r="456" spans="18:18" x14ac:dyDescent="0.2">
      <c r="R456" s="14">
        <v>328</v>
      </c>
    </row>
    <row r="457" spans="18:18" x14ac:dyDescent="0.2">
      <c r="R457" s="14">
        <v>329</v>
      </c>
    </row>
    <row r="458" spans="18:18" x14ac:dyDescent="0.2">
      <c r="R458" s="14">
        <v>330</v>
      </c>
    </row>
    <row r="459" spans="18:18" x14ac:dyDescent="0.2">
      <c r="R459" s="14">
        <v>331</v>
      </c>
    </row>
    <row r="460" spans="18:18" x14ac:dyDescent="0.2">
      <c r="R460" s="14">
        <v>332</v>
      </c>
    </row>
    <row r="461" spans="18:18" x14ac:dyDescent="0.2">
      <c r="R461" s="14">
        <v>333</v>
      </c>
    </row>
    <row r="462" spans="18:18" x14ac:dyDescent="0.2">
      <c r="R462" s="14">
        <v>334</v>
      </c>
    </row>
    <row r="463" spans="18:18" x14ac:dyDescent="0.2">
      <c r="R463" s="14">
        <v>335</v>
      </c>
    </row>
    <row r="464" spans="18:18" x14ac:dyDescent="0.2">
      <c r="R464" s="14">
        <v>336</v>
      </c>
    </row>
    <row r="465" spans="18:18" x14ac:dyDescent="0.2">
      <c r="R465" s="14">
        <v>337</v>
      </c>
    </row>
    <row r="466" spans="18:18" x14ac:dyDescent="0.2">
      <c r="R466" s="14">
        <v>338</v>
      </c>
    </row>
    <row r="467" spans="18:18" x14ac:dyDescent="0.2">
      <c r="R467" s="14">
        <v>339</v>
      </c>
    </row>
    <row r="468" spans="18:18" x14ac:dyDescent="0.2">
      <c r="R468" s="14">
        <v>340</v>
      </c>
    </row>
    <row r="469" spans="18:18" x14ac:dyDescent="0.2">
      <c r="R469" s="14">
        <v>341</v>
      </c>
    </row>
    <row r="470" spans="18:18" x14ac:dyDescent="0.2">
      <c r="R470" s="14">
        <v>342</v>
      </c>
    </row>
    <row r="471" spans="18:18" x14ac:dyDescent="0.2">
      <c r="R471" s="14">
        <v>343</v>
      </c>
    </row>
    <row r="472" spans="18:18" x14ac:dyDescent="0.2">
      <c r="R472" s="14">
        <v>344</v>
      </c>
    </row>
    <row r="473" spans="18:18" x14ac:dyDescent="0.2">
      <c r="R473" s="14">
        <v>345</v>
      </c>
    </row>
    <row r="474" spans="18:18" x14ac:dyDescent="0.2">
      <c r="R474" s="14">
        <v>346</v>
      </c>
    </row>
    <row r="475" spans="18:18" x14ac:dyDescent="0.2">
      <c r="R475" s="14">
        <v>347</v>
      </c>
    </row>
    <row r="476" spans="18:18" x14ac:dyDescent="0.2">
      <c r="R476" s="14">
        <v>348</v>
      </c>
    </row>
    <row r="477" spans="18:18" x14ac:dyDescent="0.2">
      <c r="R477" s="14">
        <v>349</v>
      </c>
    </row>
    <row r="478" spans="18:18" x14ac:dyDescent="0.2">
      <c r="R478" s="14">
        <v>350</v>
      </c>
    </row>
    <row r="479" spans="18:18" x14ac:dyDescent="0.2">
      <c r="R479" s="14">
        <v>351</v>
      </c>
    </row>
    <row r="480" spans="18:18" x14ac:dyDescent="0.2">
      <c r="R480" s="14">
        <v>352</v>
      </c>
    </row>
    <row r="481" spans="18:18" x14ac:dyDescent="0.2">
      <c r="R481" s="14">
        <v>353</v>
      </c>
    </row>
    <row r="482" spans="18:18" x14ac:dyDescent="0.2">
      <c r="R482" s="14">
        <v>354</v>
      </c>
    </row>
  </sheetData>
  <pageMargins left="0.75" right="0.75" top="1" bottom="1" header="0.5" footer="0.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DDC03-D664-4661-85AB-78F00203C8EE}">
  <dimension ref="L20"/>
  <sheetViews>
    <sheetView workbookViewId="0">
      <selection activeCell="L22" sqref="L22"/>
    </sheetView>
  </sheetViews>
  <sheetFormatPr defaultRowHeight="15" x14ac:dyDescent="0.25"/>
  <sheetData>
    <row r="20" spans="12:12" ht="18" x14ac:dyDescent="0.4">
      <c r="L20"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Data</vt:lpstr>
      <vt:lpstr>पत्र</vt:lpstr>
      <vt:lpstr>तपासणी सुची</vt:lpstr>
      <vt:lpstr>परीशिष्ट -एक</vt:lpstr>
      <vt:lpstr>परीशिष्ट चार</vt:lpstr>
      <vt:lpstr>परीशिष्ट पाच</vt:lpstr>
      <vt:lpstr>वैद्यकीय खर्चाची परिगणना</vt:lpstr>
      <vt:lpstr>औषधांची यादी (2)</vt:lpstr>
      <vt:lpstr>औषधांची यादी</vt:lpstr>
      <vt:lpstr> प्रमाणपत्र</vt:lpstr>
      <vt:lpstr>Figur formula</vt:lpstr>
      <vt:lpstr>Sheet1</vt:lpstr>
      <vt:lpstr>' प्रमाणपत्र'!Print_Area</vt:lpstr>
      <vt:lpstr>Data!Print_Area</vt:lpstr>
      <vt:lpstr>'औषधांची यादी'!Print_Area</vt:lpstr>
      <vt:lpstr>'औषधांची यादी (2)'!Print_Area</vt:lpstr>
      <vt:lpstr>'तपासणी सुची'!Print_Area</vt:lpstr>
      <vt:lpstr>पत्र!Print_Area</vt:lpstr>
      <vt:lpstr>'परीशिष्ट -एक'!Print_Area</vt:lpstr>
      <vt:lpstr>'परीशिष्ट चार'!Print_Area</vt:lpstr>
      <vt:lpstr>'परीशिष्ट पाच'!Print_Area</vt:lpstr>
      <vt:lpstr>'वैद्यकीय खर्चाची परिगणना'!Print_Area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Shriram</dc:creator>
  <cp:lastModifiedBy>Pramod Puri</cp:lastModifiedBy>
  <cp:lastPrinted>2026-07-04T06:36:55Z</cp:lastPrinted>
  <dcterms:created xsi:type="dcterms:W3CDTF">2017-08-21T06:45:44Z</dcterms:created>
  <dcterms:modified xsi:type="dcterms:W3CDTF">2026-07-18T05:04:52Z</dcterms:modified>
</cp:coreProperties>
</file>